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30"/>
  </bookViews>
  <sheets>
    <sheet name="Доходы, расходы" sheetId="4" r:id="rId1"/>
  </sheets>
  <calcPr calcId="162913"/>
</workbook>
</file>

<file path=xl/calcChain.xml><?xml version="1.0" encoding="utf-8"?>
<calcChain xmlns="http://schemas.openxmlformats.org/spreadsheetml/2006/main">
  <c r="I31" i="4" l="1"/>
  <c r="I24" i="4"/>
  <c r="I5" i="4"/>
  <c r="I14" i="4"/>
  <c r="I23" i="4"/>
  <c r="H28" i="4"/>
  <c r="H27" i="4"/>
  <c r="H26" i="4"/>
  <c r="G28" i="4"/>
  <c r="G26" i="4"/>
  <c r="D24" i="4"/>
  <c r="L30" i="4"/>
  <c r="L29" i="4"/>
  <c r="L28" i="4"/>
  <c r="L27" i="4"/>
  <c r="L26" i="4"/>
  <c r="L25" i="4"/>
  <c r="L22" i="4"/>
  <c r="L21" i="4"/>
  <c r="L20" i="4"/>
  <c r="L19" i="4"/>
  <c r="L18" i="4"/>
  <c r="L17" i="4"/>
  <c r="L16" i="4"/>
  <c r="L15" i="4"/>
  <c r="L13" i="4"/>
  <c r="L12" i="4"/>
  <c r="L11" i="4"/>
  <c r="L10" i="4"/>
  <c r="L9" i="4"/>
  <c r="L8" i="4"/>
  <c r="L7" i="4"/>
  <c r="L6" i="4"/>
  <c r="S79" i="4"/>
  <c r="S77" i="4"/>
  <c r="S76" i="4"/>
  <c r="S74" i="4"/>
  <c r="S73" i="4"/>
  <c r="S71" i="4"/>
  <c r="S70" i="4"/>
  <c r="S69" i="4"/>
  <c r="S68" i="4"/>
  <c r="S66" i="4"/>
  <c r="S65" i="4"/>
  <c r="S63" i="4"/>
  <c r="S62" i="4"/>
  <c r="S61" i="4"/>
  <c r="S60" i="4"/>
  <c r="S59" i="4"/>
  <c r="S58" i="4"/>
  <c r="S56" i="4"/>
  <c r="S55" i="4"/>
  <c r="S54" i="4"/>
  <c r="S53" i="4"/>
  <c r="S51" i="4"/>
  <c r="S50" i="4"/>
  <c r="S49" i="4"/>
  <c r="S48" i="4"/>
  <c r="S47" i="4"/>
  <c r="S45" i="4"/>
  <c r="S43" i="4"/>
  <c r="S42" i="4"/>
  <c r="S41" i="4"/>
  <c r="S40" i="4"/>
  <c r="S39" i="4"/>
  <c r="S38" i="4"/>
  <c r="S37" i="4"/>
  <c r="S36" i="4"/>
  <c r="R80" i="4"/>
  <c r="Q80" i="4"/>
  <c r="P80" i="4"/>
  <c r="O80" i="4"/>
  <c r="N80" i="4"/>
  <c r="M80" i="4"/>
  <c r="L80" i="4"/>
  <c r="R78" i="4"/>
  <c r="Q78" i="4"/>
  <c r="P78" i="4"/>
  <c r="O78" i="4"/>
  <c r="N78" i="4"/>
  <c r="M78" i="4"/>
  <c r="L78" i="4"/>
  <c r="R75" i="4"/>
  <c r="Q75" i="4"/>
  <c r="P75" i="4"/>
  <c r="O75" i="4"/>
  <c r="N75" i="4"/>
  <c r="M75" i="4"/>
  <c r="L75" i="4"/>
  <c r="R72" i="4"/>
  <c r="Q72" i="4"/>
  <c r="P72" i="4"/>
  <c r="O72" i="4"/>
  <c r="N72" i="4"/>
  <c r="M72" i="4"/>
  <c r="L72" i="4"/>
  <c r="R67" i="4"/>
  <c r="Q67" i="4"/>
  <c r="P67" i="4"/>
  <c r="O67" i="4"/>
  <c r="N67" i="4"/>
  <c r="M67" i="4"/>
  <c r="L67" i="4"/>
  <c r="R64" i="4"/>
  <c r="Q64" i="4"/>
  <c r="P64" i="4"/>
  <c r="O64" i="4"/>
  <c r="N64" i="4"/>
  <c r="M64" i="4"/>
  <c r="L64" i="4"/>
  <c r="R57" i="4"/>
  <c r="Q57" i="4"/>
  <c r="P57" i="4"/>
  <c r="O57" i="4"/>
  <c r="N57" i="4"/>
  <c r="M57" i="4"/>
  <c r="L57" i="4"/>
  <c r="R52" i="4"/>
  <c r="Q52" i="4"/>
  <c r="P52" i="4"/>
  <c r="O52" i="4"/>
  <c r="N52" i="4"/>
  <c r="M52" i="4"/>
  <c r="L52" i="4"/>
  <c r="R46" i="4"/>
  <c r="Q46" i="4"/>
  <c r="P46" i="4"/>
  <c r="O46" i="4"/>
  <c r="N46" i="4"/>
  <c r="M46" i="4"/>
  <c r="L46" i="4"/>
  <c r="R44" i="4"/>
  <c r="Q44" i="4"/>
  <c r="P44" i="4"/>
  <c r="O44" i="4"/>
  <c r="N44" i="4"/>
  <c r="M44" i="4"/>
  <c r="L44" i="4"/>
  <c r="I80" i="4"/>
  <c r="I78" i="4"/>
  <c r="I75" i="4"/>
  <c r="I72" i="4"/>
  <c r="I67" i="4"/>
  <c r="I64" i="4"/>
  <c r="I57" i="4"/>
  <c r="I52" i="4"/>
  <c r="I46" i="4"/>
  <c r="I44" i="4"/>
  <c r="L5" i="4" l="1"/>
  <c r="R81" i="4"/>
  <c r="Q81" i="4"/>
  <c r="P81" i="4"/>
  <c r="O81" i="4"/>
  <c r="N81" i="4"/>
  <c r="M81" i="4"/>
  <c r="L81" i="4"/>
  <c r="I81" i="4"/>
  <c r="D46" i="4"/>
  <c r="E80" i="4" l="1"/>
  <c r="E78" i="4"/>
  <c r="E75" i="4"/>
  <c r="E72" i="4"/>
  <c r="E67" i="4"/>
  <c r="E64" i="4"/>
  <c r="E57" i="4"/>
  <c r="E52" i="4"/>
  <c r="E46" i="4"/>
  <c r="E44" i="4"/>
  <c r="E24" i="4"/>
  <c r="E14" i="4"/>
  <c r="E5" i="4"/>
  <c r="J24" i="4"/>
  <c r="K24" i="4"/>
  <c r="K5" i="4"/>
  <c r="J5" i="4"/>
  <c r="H5" i="4"/>
  <c r="G5" i="4"/>
  <c r="F5" i="4"/>
  <c r="D5" i="4"/>
  <c r="C5" i="4"/>
  <c r="J14" i="4"/>
  <c r="J80" i="4"/>
  <c r="K80" i="4"/>
  <c r="J78" i="4"/>
  <c r="K78" i="4"/>
  <c r="J75" i="4"/>
  <c r="K75" i="4"/>
  <c r="J72" i="4"/>
  <c r="K72" i="4"/>
  <c r="J67" i="4"/>
  <c r="K67" i="4"/>
  <c r="J64" i="4"/>
  <c r="K64" i="4"/>
  <c r="J57" i="4"/>
  <c r="K57" i="4"/>
  <c r="J52" i="4"/>
  <c r="K52" i="4"/>
  <c r="J46" i="4"/>
  <c r="K46" i="4"/>
  <c r="J44" i="4"/>
  <c r="K44" i="4"/>
  <c r="H14" i="4"/>
  <c r="F14" i="4"/>
  <c r="G14" i="4"/>
  <c r="D14" i="4"/>
  <c r="C14" i="4"/>
  <c r="E23" i="4" l="1"/>
  <c r="E81" i="4"/>
  <c r="E31" i="4"/>
  <c r="J23" i="4"/>
  <c r="J31" i="4" s="1"/>
  <c r="L24" i="4"/>
  <c r="J81" i="4"/>
  <c r="K81" i="4"/>
  <c r="K14" i="4"/>
  <c r="L14" i="4"/>
  <c r="C23" i="4"/>
  <c r="H80" i="4"/>
  <c r="G80" i="4"/>
  <c r="F80" i="4"/>
  <c r="D80" i="4"/>
  <c r="C80" i="4"/>
  <c r="H78" i="4"/>
  <c r="G78" i="4"/>
  <c r="F78" i="4"/>
  <c r="D78" i="4"/>
  <c r="C78" i="4"/>
  <c r="S78" i="4" s="1"/>
  <c r="H75" i="4"/>
  <c r="G75" i="4"/>
  <c r="F75" i="4"/>
  <c r="D75" i="4"/>
  <c r="C75" i="4"/>
  <c r="H72" i="4"/>
  <c r="G72" i="4"/>
  <c r="F72" i="4"/>
  <c r="D72" i="4"/>
  <c r="C72" i="4"/>
  <c r="H67" i="4"/>
  <c r="G67" i="4"/>
  <c r="F67" i="4"/>
  <c r="D67" i="4"/>
  <c r="C67" i="4"/>
  <c r="H64" i="4"/>
  <c r="G64" i="4"/>
  <c r="F64" i="4"/>
  <c r="D64" i="4"/>
  <c r="C64" i="4"/>
  <c r="S64" i="4" s="1"/>
  <c r="H57" i="4"/>
  <c r="G57" i="4"/>
  <c r="F57" i="4"/>
  <c r="D57" i="4"/>
  <c r="C57" i="4"/>
  <c r="H52" i="4"/>
  <c r="G52" i="4"/>
  <c r="F52" i="4"/>
  <c r="D52" i="4"/>
  <c r="C52" i="4"/>
  <c r="H46" i="4"/>
  <c r="G46" i="4"/>
  <c r="F46" i="4"/>
  <c r="C46" i="4"/>
  <c r="H44" i="4"/>
  <c r="G44" i="4"/>
  <c r="F44" i="4"/>
  <c r="D44" i="4"/>
  <c r="C44" i="4"/>
  <c r="F24" i="4"/>
  <c r="H24" i="4"/>
  <c r="G24" i="4"/>
  <c r="C24" i="4"/>
  <c r="S44" i="4" l="1"/>
  <c r="S67" i="4"/>
  <c r="S80" i="4"/>
  <c r="S46" i="4"/>
  <c r="S52" i="4"/>
  <c r="S72" i="4"/>
  <c r="S57" i="4"/>
  <c r="S75" i="4"/>
  <c r="L23" i="4"/>
  <c r="L31" i="4" s="1"/>
  <c r="K23" i="4"/>
  <c r="K31" i="4" s="1"/>
  <c r="H81" i="4"/>
  <c r="C81" i="4"/>
  <c r="S81" i="4" s="1"/>
  <c r="G81" i="4"/>
  <c r="F81" i="4"/>
  <c r="D81" i="4"/>
  <c r="F23" i="4"/>
  <c r="F31" i="4" s="1"/>
  <c r="D23" i="4"/>
  <c r="D31" i="4" s="1"/>
  <c r="G23" i="4"/>
  <c r="G31" i="4" s="1"/>
  <c r="C31" i="4"/>
  <c r="H23" i="4" l="1"/>
  <c r="H31" i="4" s="1"/>
</calcChain>
</file>

<file path=xl/sharedStrings.xml><?xml version="1.0" encoding="utf-8"?>
<sst xmlns="http://schemas.openxmlformats.org/spreadsheetml/2006/main" count="208" uniqueCount="128">
  <si>
    <t>Решение</t>
  </si>
  <si>
    <t>ИТОГО</t>
  </si>
  <si>
    <t>руб.</t>
  </si>
  <si>
    <t>Раздел</t>
  </si>
  <si>
    <t>Подраздел</t>
  </si>
  <si>
    <t>Код бюджетной классификации</t>
  </si>
  <si>
    <t>Вид дохода</t>
  </si>
  <si>
    <t>000 1 00 00000 00 0000 110</t>
  </si>
  <si>
    <t>Налоговые доходы  всего, в том числе:</t>
  </si>
  <si>
    <t>000 1 01 02000 01 0000 110</t>
  </si>
  <si>
    <t>НДФЛ</t>
  </si>
  <si>
    <t>000 1 03 02000 01 0000 110</t>
  </si>
  <si>
    <t xml:space="preserve">Доходы от уплаты акцизов </t>
  </si>
  <si>
    <t>000 1 05 03000 01 0000 110</t>
  </si>
  <si>
    <t xml:space="preserve">Сельскохозяйственный налог </t>
  </si>
  <si>
    <t>000 1 05 04000 02 0000 110</t>
  </si>
  <si>
    <t>Патент</t>
  </si>
  <si>
    <t>000 1 06 01000 00 0000 110</t>
  </si>
  <si>
    <t>Налог на имущество физ.лиц</t>
  </si>
  <si>
    <t>000 1 06 06000 00 0000 110</t>
  </si>
  <si>
    <t>Земельный налог</t>
  </si>
  <si>
    <t>000 1 08 00000 00 0000 110</t>
  </si>
  <si>
    <t>Государственная пошлина</t>
  </si>
  <si>
    <t>000 1 10 00000 00 0000 000</t>
  </si>
  <si>
    <t>Неналоговые доходы всего, в том числе:</t>
  </si>
  <si>
    <t>000 1 11 05000 00 0000 120</t>
  </si>
  <si>
    <t>Аренда земли</t>
  </si>
  <si>
    <t>Продажа земли</t>
  </si>
  <si>
    <t>000 1 11 09000 00 0000 120</t>
  </si>
  <si>
    <t>000 1 14 02043 04 0000 410</t>
  </si>
  <si>
    <t>Продажа имущества</t>
  </si>
  <si>
    <t>000 1 12 01000 01 0000 120</t>
  </si>
  <si>
    <t>Плата за негативное воздействие на окруж.среду</t>
  </si>
  <si>
    <t xml:space="preserve">000 1 17 00000 00 0000 000 </t>
  </si>
  <si>
    <t>Прочие неналоговые доходы</t>
  </si>
  <si>
    <t>000 1 13 00000 00 0000 000</t>
  </si>
  <si>
    <t>Доходы от оказания платных услуг</t>
  </si>
  <si>
    <t>000 1 16 00000 00 0000 000</t>
  </si>
  <si>
    <t>Штрафы</t>
  </si>
  <si>
    <t>000 1 00 00000 00 0000 000</t>
  </si>
  <si>
    <t>Итого налоговые и неналоговые доходы</t>
  </si>
  <si>
    <t>000 2 00 00000 00 0000 000</t>
  </si>
  <si>
    <t>Безвозмездные поступления, в том числе</t>
  </si>
  <si>
    <t>000 2 02 10000 00 0000 150</t>
  </si>
  <si>
    <t>Дотации</t>
  </si>
  <si>
    <t>000 2 02 20000 00 0000 150</t>
  </si>
  <si>
    <t>Субсидии</t>
  </si>
  <si>
    <t>000 2 02 30000 00 0000 150</t>
  </si>
  <si>
    <t>Субвенции</t>
  </si>
  <si>
    <t xml:space="preserve"> 000 2 19 00000 00 0000 000</t>
  </si>
  <si>
    <t xml:space="preserve"> Возврат остатков субсидий, субвенций и иных межбюджетных трансфертов прошлых лет </t>
  </si>
  <si>
    <t>ВСЕГО ДОХОДОВ:</t>
  </si>
  <si>
    <t xml:space="preserve">Первоначальное </t>
  </si>
  <si>
    <t>РАСХОДЫ</t>
  </si>
  <si>
    <t>бюджетной классификации</t>
  </si>
  <si>
    <t>000 2 02 40000 04 0000 150</t>
  </si>
  <si>
    <t>Иные межбюджетные трансферты</t>
  </si>
  <si>
    <t>УСН</t>
  </si>
  <si>
    <t>000 1 05 01000 00 0000 110</t>
  </si>
  <si>
    <t>Уточненный план</t>
  </si>
  <si>
    <t>Аренда имущества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</si>
  <si>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</si>
  <si>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</si>
  <si>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</si>
  <si>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</si>
  <si>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</si>
  <si>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</si>
  <si>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</si>
  <si>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</si>
  <si>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</si>
  <si>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</si>
  <si>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0310</t>
  </si>
  <si>
    <t>0405</t>
  </si>
  <si>
    <t>0406</t>
  </si>
  <si>
    <t>0408</t>
  </si>
  <si>
    <t>0409</t>
  </si>
  <si>
    <t>0400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</si>
  <si>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</si>
  <si>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</si>
  <si>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</si>
  <si>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</si>
  <si>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</si>
  <si>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</si>
  <si>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</si>
  <si>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</si>
  <si>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</si>
  <si>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</si>
  <si>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</si>
  <si>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</si>
  <si>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</si>
  <si>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0804</t>
  </si>
  <si>
    <t>0801</t>
  </si>
  <si>
    <t>1001</t>
  </si>
  <si>
    <t>1003</t>
  </si>
  <si>
    <t>1004</t>
  </si>
  <si>
    <t>1006</t>
  </si>
  <si>
    <t>1000</t>
  </si>
  <si>
    <t>1100</t>
  </si>
  <si>
    <t>1101</t>
  </si>
  <si>
    <t>1102</t>
  </si>
  <si>
    <t>1201</t>
  </si>
  <si>
    <t>1202</t>
  </si>
  <si>
    <t>1200</t>
  </si>
  <si>
    <t>1301</t>
  </si>
  <si>
    <t>1300</t>
  </si>
  <si>
    <t>000 1 14 06000 04 0000 430</t>
  </si>
  <si>
    <t>Прочие безвозмездные поступления</t>
  </si>
  <si>
    <t>0412</t>
  </si>
  <si>
    <t>№ 26 от 28.03.2024</t>
  </si>
  <si>
    <t>№ 47 от 30.05.2024</t>
  </si>
  <si>
    <t>№ 66 от 27.06.2024</t>
  </si>
  <si>
    <t>№ 74 от 30.07.2024</t>
  </si>
  <si>
    <t>№ 80 от 12.08.2024</t>
  </si>
  <si>
    <t>№ 96-МПА от 31.10.2023</t>
  </si>
  <si>
    <t>№ 124-МПА от 16.12.2024</t>
  </si>
  <si>
    <t>Постановление АДГО</t>
  </si>
  <si>
    <t>№ 1553-па 
от 18.12.2024</t>
  </si>
  <si>
    <t>№ 1620-па 
от 19.12.2024</t>
  </si>
  <si>
    <t>№ 1643-па 
от 24.12.2024</t>
  </si>
  <si>
    <t>№ 1648-па 
от 25.12.2024</t>
  </si>
  <si>
    <t>№ 1656-па 
от 26.12.2024</t>
  </si>
  <si>
    <t>№ 1669-па 
от 27.12.2024</t>
  </si>
  <si>
    <t>№ 1675-па 
от 28.12.2024</t>
  </si>
  <si>
    <t>на 2024 год</t>
  </si>
  <si>
    <t>решение о бюджете на 2024 год
(№ 116 от 26.12.2023)</t>
  </si>
  <si>
    <t>№ 83 от 27.08.2024</t>
  </si>
  <si>
    <t>Сведения о внесенных изменениях в решение Думы Дальнереченского городского округа от 26.12.2023 № 116 " О бюджете Дальнереченского городского округа на 2024 год и плановый период 2025 и 2026 годов"</t>
  </si>
  <si>
    <t>000 2 07 04010 04 0000 150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</si>
</sst>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4" fontId="12" fillId="2" borderId="6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12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/>
    <xf numFmtId="0" fontId="2" fillId="0" borderId="3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11" fillId="2" borderId="6" xfId="1" applyNumberFormat="1" applyFont="1" applyFill="1" applyBorder="1" applyAlignment="1">
      <alignment horizontal="center"/>
    </xf>
    <xf numFmtId="2" fontId="11" fillId="2" borderId="5" xfId="1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workbookViewId="0">
      <selection activeCell="N11" sqref="N11"/>
    </sheetView>
  </sheetViews>
  <sheetFormatPr defaultRowHeight="15" x14ac:dyDescent="0.25"/>
  <cols>
    <col min="1" max="1" width="27.28515625" customWidth="1"/>
    <col min="2" max="2" width="29.85546875" style="2" customWidth="1"/>
    <col min="3" max="3" width="15.42578125" style="33" customWidth="1"/>
    <col min="4" max="4" width="14.28515625" style="33" customWidth="1"/>
    <col min="5" max="6" width="13.7109375" style="32" customWidth="1"/>
    <col min="7" max="7" width="13.42578125" style="32" customWidth="1"/>
    <col min="8" max="9" width="13.5703125" style="32" customWidth="1"/>
    <col min="10" max="11" width="13.5703125" style="33" customWidth="1"/>
    <col min="12" max="12" width="17" style="33" customWidth="1"/>
    <col min="13" max="13" width="14.85546875" style="33" customWidth="1"/>
    <col min="14" max="17" width="13.5703125" style="33" customWidth="1"/>
    <col min="18" max="18" width="14.7109375" style="33" customWidth="1"/>
    <col min="19" max="19" width="16.5703125" style="32" customWidth="1"/>
    <col min="20" max="20" width="15.7109375" customWidth="1"/>
  </cols>
  <sheetData>
    <row r="1" spans="1:19" ht="30.75" customHeight="1" x14ac:dyDescent="0.25">
      <c r="B1" s="51" t="s">
        <v>126</v>
      </c>
      <c r="C1" s="51"/>
      <c r="D1" s="51"/>
      <c r="E1" s="51"/>
      <c r="F1" s="51"/>
      <c r="G1" s="51"/>
      <c r="H1" s="5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9" ht="15.75" thickBot="1" x14ac:dyDescent="0.3">
      <c r="S2" s="32" t="s">
        <v>2</v>
      </c>
    </row>
    <row r="3" spans="1:19" ht="22.5" customHeight="1" x14ac:dyDescent="0.25">
      <c r="A3" s="47" t="s">
        <v>5</v>
      </c>
      <c r="B3" s="49" t="s">
        <v>6</v>
      </c>
      <c r="C3" s="34" t="s">
        <v>52</v>
      </c>
      <c r="D3" s="35" t="s">
        <v>0</v>
      </c>
      <c r="E3" s="36" t="s">
        <v>0</v>
      </c>
      <c r="F3" s="36" t="s">
        <v>0</v>
      </c>
      <c r="G3" s="36" t="s">
        <v>0</v>
      </c>
      <c r="H3" s="36" t="s">
        <v>0</v>
      </c>
      <c r="I3" s="36" t="s">
        <v>0</v>
      </c>
      <c r="J3" s="35" t="s">
        <v>0</v>
      </c>
      <c r="K3" s="35" t="s">
        <v>0</v>
      </c>
      <c r="L3" s="37" t="s">
        <v>59</v>
      </c>
      <c r="M3"/>
      <c r="N3"/>
      <c r="O3"/>
      <c r="P3"/>
      <c r="Q3"/>
      <c r="R3"/>
      <c r="S3"/>
    </row>
    <row r="4" spans="1:19" s="3" customFormat="1" ht="72" customHeight="1" thickBot="1" x14ac:dyDescent="0.3">
      <c r="A4" s="48"/>
      <c r="B4" s="50"/>
      <c r="C4" s="53" t="s">
        <v>124</v>
      </c>
      <c r="D4" s="54" t="s">
        <v>108</v>
      </c>
      <c r="E4" s="54" t="s">
        <v>109</v>
      </c>
      <c r="F4" s="54" t="s">
        <v>110</v>
      </c>
      <c r="G4" s="54" t="s">
        <v>111</v>
      </c>
      <c r="H4" s="54" t="s">
        <v>112</v>
      </c>
      <c r="I4" s="54" t="s">
        <v>125</v>
      </c>
      <c r="J4" s="55" t="s">
        <v>113</v>
      </c>
      <c r="K4" s="55" t="s">
        <v>114</v>
      </c>
      <c r="L4" s="38" t="s">
        <v>123</v>
      </c>
    </row>
    <row r="5" spans="1:19" ht="31.5" x14ac:dyDescent="0.25">
      <c r="A5" s="14" t="s">
        <v>7</v>
      </c>
      <c r="B5" s="15" t="s">
        <v>8</v>
      </c>
      <c r="C5" s="28">
        <f>C6+C7+C9+C10+C11+C12+C13+C8</f>
        <v>524367000</v>
      </c>
      <c r="D5" s="28">
        <f t="shared" ref="D5:K5" si="0">D6+D7+D9+D10+D11+D12+D13+D8</f>
        <v>0</v>
      </c>
      <c r="E5" s="28">
        <f t="shared" si="0"/>
        <v>5000000</v>
      </c>
      <c r="F5" s="28">
        <f t="shared" si="0"/>
        <v>0</v>
      </c>
      <c r="G5" s="28">
        <f t="shared" si="0"/>
        <v>6400000</v>
      </c>
      <c r="H5" s="28">
        <f t="shared" si="0"/>
        <v>0</v>
      </c>
      <c r="I5" s="28">
        <f t="shared" si="0"/>
        <v>16000000</v>
      </c>
      <c r="J5" s="28">
        <f t="shared" si="0"/>
        <v>12331000</v>
      </c>
      <c r="K5" s="28">
        <f t="shared" si="0"/>
        <v>0</v>
      </c>
      <c r="L5" s="28">
        <f>L6+L7+L9+L10+L11+L12+L13+L8</f>
        <v>564098000</v>
      </c>
      <c r="M5"/>
      <c r="N5"/>
      <c r="O5"/>
      <c r="P5"/>
      <c r="Q5"/>
      <c r="R5"/>
      <c r="S5"/>
    </row>
    <row r="6" spans="1:19" x14ac:dyDescent="0.25">
      <c r="A6" s="16" t="s">
        <v>9</v>
      </c>
      <c r="B6" s="17" t="s">
        <v>10</v>
      </c>
      <c r="C6" s="29">
        <v>465853000</v>
      </c>
      <c r="D6" s="29"/>
      <c r="E6" s="29">
        <v>5000000</v>
      </c>
      <c r="F6" s="29"/>
      <c r="G6" s="29">
        <v>6400000</v>
      </c>
      <c r="H6" s="29"/>
      <c r="I6" s="29">
        <v>14663000</v>
      </c>
      <c r="J6" s="29">
        <v>12000000</v>
      </c>
      <c r="K6" s="29"/>
      <c r="L6" s="29">
        <f>C6+D6+E6+F6+G6+H6+I6+J6+K6</f>
        <v>503916000</v>
      </c>
      <c r="M6"/>
      <c r="N6"/>
      <c r="O6"/>
      <c r="P6"/>
      <c r="Q6"/>
      <c r="R6"/>
      <c r="S6"/>
    </row>
    <row r="7" spans="1:19" x14ac:dyDescent="0.25">
      <c r="A7" s="16" t="s">
        <v>11</v>
      </c>
      <c r="B7" s="17" t="s">
        <v>12</v>
      </c>
      <c r="C7" s="29">
        <v>19708000</v>
      </c>
      <c r="D7" s="29"/>
      <c r="E7" s="29"/>
      <c r="F7" s="29"/>
      <c r="G7" s="29"/>
      <c r="H7" s="29"/>
      <c r="I7" s="29">
        <v>1000000</v>
      </c>
      <c r="J7" s="29">
        <v>331000</v>
      </c>
      <c r="K7" s="29"/>
      <c r="L7" s="29">
        <f t="shared" ref="L7:L13" si="1">C7+D7+E7+F7+G7+H7+I7+J7+K7</f>
        <v>21039000</v>
      </c>
      <c r="M7"/>
      <c r="N7"/>
      <c r="O7"/>
      <c r="P7"/>
      <c r="Q7"/>
      <c r="R7"/>
      <c r="S7"/>
    </row>
    <row r="8" spans="1:19" x14ac:dyDescent="0.25">
      <c r="A8" s="16" t="s">
        <v>58</v>
      </c>
      <c r="B8" s="17" t="s">
        <v>57</v>
      </c>
      <c r="C8" s="29">
        <v>2043000</v>
      </c>
      <c r="D8" s="29"/>
      <c r="E8" s="29"/>
      <c r="F8" s="29"/>
      <c r="G8" s="29"/>
      <c r="H8" s="29"/>
      <c r="I8" s="29"/>
      <c r="J8" s="29"/>
      <c r="K8" s="29">
        <v>800000</v>
      </c>
      <c r="L8" s="29">
        <f t="shared" si="1"/>
        <v>2843000</v>
      </c>
      <c r="M8"/>
      <c r="N8"/>
      <c r="O8"/>
      <c r="P8"/>
      <c r="Q8"/>
      <c r="R8"/>
      <c r="S8"/>
    </row>
    <row r="9" spans="1:19" x14ac:dyDescent="0.25">
      <c r="A9" s="16" t="s">
        <v>13</v>
      </c>
      <c r="B9" s="17" t="s">
        <v>14</v>
      </c>
      <c r="C9" s="29">
        <v>100000</v>
      </c>
      <c r="D9" s="29"/>
      <c r="E9" s="29"/>
      <c r="F9" s="29"/>
      <c r="G9" s="29"/>
      <c r="H9" s="29"/>
      <c r="I9" s="29">
        <v>337000</v>
      </c>
      <c r="J9" s="29"/>
      <c r="K9" s="29"/>
      <c r="L9" s="29">
        <f t="shared" si="1"/>
        <v>437000</v>
      </c>
      <c r="M9"/>
      <c r="N9"/>
      <c r="O9"/>
      <c r="P9"/>
      <c r="Q9"/>
      <c r="R9"/>
      <c r="S9"/>
    </row>
    <row r="10" spans="1:19" x14ac:dyDescent="0.25">
      <c r="A10" s="16" t="s">
        <v>15</v>
      </c>
      <c r="B10" s="17" t="s">
        <v>16</v>
      </c>
      <c r="C10" s="29">
        <v>10312000</v>
      </c>
      <c r="D10" s="29"/>
      <c r="E10" s="29"/>
      <c r="F10" s="29"/>
      <c r="G10" s="29"/>
      <c r="H10" s="29"/>
      <c r="I10" s="29"/>
      <c r="J10" s="29"/>
      <c r="K10" s="29"/>
      <c r="L10" s="29">
        <f t="shared" si="1"/>
        <v>10312000</v>
      </c>
      <c r="M10"/>
      <c r="N10"/>
      <c r="O10"/>
      <c r="P10"/>
      <c r="Q10"/>
      <c r="R10"/>
      <c r="S10"/>
    </row>
    <row r="11" spans="1:19" x14ac:dyDescent="0.25">
      <c r="A11" s="16" t="s">
        <v>17</v>
      </c>
      <c r="B11" s="17" t="s">
        <v>18</v>
      </c>
      <c r="C11" s="29">
        <v>10223000</v>
      </c>
      <c r="D11" s="29"/>
      <c r="E11" s="29"/>
      <c r="F11" s="29"/>
      <c r="G11" s="29"/>
      <c r="H11" s="29"/>
      <c r="I11" s="29"/>
      <c r="J11" s="29"/>
      <c r="K11" s="29"/>
      <c r="L11" s="29">
        <f t="shared" si="1"/>
        <v>10223000</v>
      </c>
      <c r="M11"/>
      <c r="N11"/>
      <c r="O11"/>
      <c r="P11"/>
      <c r="Q11"/>
      <c r="R11"/>
      <c r="S11"/>
    </row>
    <row r="12" spans="1:19" x14ac:dyDescent="0.25">
      <c r="A12" s="16" t="s">
        <v>19</v>
      </c>
      <c r="B12" s="17" t="s">
        <v>20</v>
      </c>
      <c r="C12" s="29">
        <v>10128000</v>
      </c>
      <c r="D12" s="29"/>
      <c r="E12" s="29"/>
      <c r="F12" s="29"/>
      <c r="G12" s="29"/>
      <c r="H12" s="29"/>
      <c r="I12" s="29"/>
      <c r="J12" s="29"/>
      <c r="K12" s="29">
        <v>-1300000</v>
      </c>
      <c r="L12" s="29">
        <f t="shared" si="1"/>
        <v>8828000</v>
      </c>
      <c r="M12"/>
      <c r="N12"/>
      <c r="O12"/>
      <c r="P12"/>
      <c r="Q12"/>
      <c r="R12"/>
      <c r="S12"/>
    </row>
    <row r="13" spans="1:19" x14ac:dyDescent="0.25">
      <c r="A13" s="16" t="s">
        <v>21</v>
      </c>
      <c r="B13" s="17" t="s">
        <v>22</v>
      </c>
      <c r="C13" s="29">
        <v>6000000</v>
      </c>
      <c r="D13" s="29"/>
      <c r="E13" s="29"/>
      <c r="F13" s="29"/>
      <c r="G13" s="29"/>
      <c r="H13" s="29"/>
      <c r="I13" s="29"/>
      <c r="J13" s="29"/>
      <c r="K13" s="29">
        <v>500000</v>
      </c>
      <c r="L13" s="29">
        <f t="shared" si="1"/>
        <v>6500000</v>
      </c>
      <c r="M13"/>
      <c r="N13"/>
      <c r="O13"/>
      <c r="P13"/>
      <c r="Q13"/>
      <c r="R13"/>
      <c r="S13"/>
    </row>
    <row r="14" spans="1:19" ht="31.5" x14ac:dyDescent="0.25">
      <c r="A14" s="18" t="s">
        <v>23</v>
      </c>
      <c r="B14" s="19" t="s">
        <v>24</v>
      </c>
      <c r="C14" s="30">
        <f t="shared" ref="C14:L14" si="2">C15+C16+C17+C18+C19+C20+C21+C22</f>
        <v>21050564.68</v>
      </c>
      <c r="D14" s="30">
        <f t="shared" si="2"/>
        <v>0</v>
      </c>
      <c r="E14" s="30">
        <f t="shared" si="2"/>
        <v>0</v>
      </c>
      <c r="F14" s="30">
        <f t="shared" si="2"/>
        <v>0</v>
      </c>
      <c r="G14" s="30">
        <f t="shared" si="2"/>
        <v>0</v>
      </c>
      <c r="H14" s="30">
        <f t="shared" si="2"/>
        <v>0</v>
      </c>
      <c r="I14" s="30">
        <f t="shared" si="2"/>
        <v>0</v>
      </c>
      <c r="J14" s="30">
        <f t="shared" si="2"/>
        <v>0</v>
      </c>
      <c r="K14" s="30">
        <f t="shared" si="2"/>
        <v>519000</v>
      </c>
      <c r="L14" s="30">
        <f t="shared" si="2"/>
        <v>21569564.68</v>
      </c>
      <c r="M14"/>
      <c r="N14"/>
      <c r="O14"/>
      <c r="P14"/>
      <c r="Q14"/>
      <c r="R14"/>
      <c r="S14"/>
    </row>
    <row r="15" spans="1:19" x14ac:dyDescent="0.25">
      <c r="A15" s="16" t="s">
        <v>25</v>
      </c>
      <c r="B15" s="17" t="s">
        <v>26</v>
      </c>
      <c r="C15" s="29">
        <v>11316000</v>
      </c>
      <c r="D15" s="29"/>
      <c r="E15" s="29"/>
      <c r="F15" s="29"/>
      <c r="G15" s="29"/>
      <c r="H15" s="29"/>
      <c r="I15" s="29"/>
      <c r="J15" s="12"/>
      <c r="K15" s="29"/>
      <c r="L15" s="29">
        <f t="shared" ref="L15:L22" si="3">C15+D15+E15+F15+G15+H15+I15+J15+K15</f>
        <v>11316000</v>
      </c>
      <c r="M15"/>
      <c r="N15"/>
      <c r="O15"/>
      <c r="P15"/>
      <c r="Q15"/>
      <c r="R15"/>
      <c r="S15"/>
    </row>
    <row r="16" spans="1:19" x14ac:dyDescent="0.25">
      <c r="A16" s="16" t="s">
        <v>105</v>
      </c>
      <c r="B16" s="17" t="s">
        <v>27</v>
      </c>
      <c r="C16" s="29">
        <v>1500000</v>
      </c>
      <c r="D16" s="29"/>
      <c r="E16" s="29"/>
      <c r="F16" s="29"/>
      <c r="G16" s="29"/>
      <c r="H16" s="29"/>
      <c r="I16" s="29"/>
      <c r="J16" s="12"/>
      <c r="K16" s="29"/>
      <c r="L16" s="29">
        <f t="shared" si="3"/>
        <v>1500000</v>
      </c>
      <c r="M16"/>
      <c r="N16"/>
      <c r="O16"/>
      <c r="P16"/>
      <c r="Q16"/>
      <c r="R16"/>
      <c r="S16"/>
    </row>
    <row r="17" spans="1:19" x14ac:dyDescent="0.25">
      <c r="A17" s="16" t="s">
        <v>28</v>
      </c>
      <c r="B17" s="17" t="s">
        <v>60</v>
      </c>
      <c r="C17" s="29">
        <v>5369564.6799999997</v>
      </c>
      <c r="D17" s="29"/>
      <c r="E17" s="29"/>
      <c r="F17" s="29"/>
      <c r="G17" s="29"/>
      <c r="H17" s="29"/>
      <c r="I17" s="29"/>
      <c r="J17" s="12"/>
      <c r="K17" s="29">
        <v>519000</v>
      </c>
      <c r="L17" s="29">
        <f t="shared" si="3"/>
        <v>5888564.6799999997</v>
      </c>
      <c r="M17"/>
      <c r="N17"/>
      <c r="O17"/>
      <c r="P17"/>
      <c r="Q17"/>
      <c r="R17"/>
      <c r="S17"/>
    </row>
    <row r="18" spans="1:19" x14ac:dyDescent="0.25">
      <c r="A18" s="16" t="s">
        <v>29</v>
      </c>
      <c r="B18" s="17" t="s">
        <v>30</v>
      </c>
      <c r="C18" s="29">
        <v>0</v>
      </c>
      <c r="D18" s="29"/>
      <c r="E18" s="29"/>
      <c r="F18" s="29"/>
      <c r="G18" s="29"/>
      <c r="H18" s="29"/>
      <c r="I18" s="29"/>
      <c r="J18" s="12"/>
      <c r="K18" s="29"/>
      <c r="L18" s="29">
        <f t="shared" si="3"/>
        <v>0</v>
      </c>
      <c r="M18"/>
      <c r="N18"/>
      <c r="O18"/>
      <c r="P18"/>
      <c r="Q18"/>
      <c r="R18"/>
      <c r="S18"/>
    </row>
    <row r="19" spans="1:19" ht="30" x14ac:dyDescent="0.25">
      <c r="A19" s="16" t="s">
        <v>31</v>
      </c>
      <c r="B19" s="17" t="s">
        <v>32</v>
      </c>
      <c r="C19" s="29">
        <v>100000</v>
      </c>
      <c r="D19" s="29"/>
      <c r="E19" s="29"/>
      <c r="F19" s="29"/>
      <c r="G19" s="29"/>
      <c r="H19" s="29"/>
      <c r="I19" s="29"/>
      <c r="J19" s="12"/>
      <c r="K19" s="29"/>
      <c r="L19" s="29">
        <f t="shared" si="3"/>
        <v>100000</v>
      </c>
      <c r="M19"/>
      <c r="N19"/>
      <c r="O19"/>
      <c r="P19"/>
      <c r="Q19"/>
      <c r="R19"/>
      <c r="S19"/>
    </row>
    <row r="20" spans="1:19" x14ac:dyDescent="0.25">
      <c r="A20" s="16" t="s">
        <v>33</v>
      </c>
      <c r="B20" s="17" t="s">
        <v>34</v>
      </c>
      <c r="C20" s="29">
        <v>427000</v>
      </c>
      <c r="D20" s="29"/>
      <c r="E20" s="29"/>
      <c r="F20" s="29"/>
      <c r="G20" s="29"/>
      <c r="H20" s="29"/>
      <c r="I20" s="29"/>
      <c r="J20" s="12"/>
      <c r="K20" s="29"/>
      <c r="L20" s="29">
        <f t="shared" si="3"/>
        <v>427000</v>
      </c>
      <c r="M20"/>
      <c r="N20"/>
      <c r="O20"/>
      <c r="P20"/>
      <c r="Q20"/>
      <c r="R20"/>
      <c r="S20"/>
    </row>
    <row r="21" spans="1:19" ht="30" x14ac:dyDescent="0.25">
      <c r="A21" s="16" t="s">
        <v>35</v>
      </c>
      <c r="B21" s="17" t="s">
        <v>36</v>
      </c>
      <c r="C21" s="29">
        <v>0</v>
      </c>
      <c r="D21" s="29"/>
      <c r="E21" s="29"/>
      <c r="F21" s="29"/>
      <c r="G21" s="29"/>
      <c r="H21" s="29"/>
      <c r="I21" s="29"/>
      <c r="J21" s="12"/>
      <c r="K21" s="29"/>
      <c r="L21" s="29">
        <f t="shared" si="3"/>
        <v>0</v>
      </c>
      <c r="M21"/>
      <c r="N21"/>
      <c r="O21"/>
      <c r="P21"/>
      <c r="Q21"/>
      <c r="R21"/>
      <c r="S21"/>
    </row>
    <row r="22" spans="1:19" x14ac:dyDescent="0.25">
      <c r="A22" s="16" t="s">
        <v>37</v>
      </c>
      <c r="B22" s="17" t="s">
        <v>38</v>
      </c>
      <c r="C22" s="29">
        <v>2338000</v>
      </c>
      <c r="D22" s="29"/>
      <c r="E22" s="29"/>
      <c r="F22" s="29"/>
      <c r="G22" s="29"/>
      <c r="H22" s="29"/>
      <c r="I22" s="29"/>
      <c r="J22" s="12"/>
      <c r="K22" s="29"/>
      <c r="L22" s="29">
        <f t="shared" si="3"/>
        <v>2338000</v>
      </c>
      <c r="M22"/>
      <c r="N22"/>
      <c r="O22"/>
      <c r="P22"/>
      <c r="Q22"/>
      <c r="R22"/>
      <c r="S22"/>
    </row>
    <row r="23" spans="1:19" ht="31.5" x14ac:dyDescent="0.25">
      <c r="A23" s="20" t="s">
        <v>39</v>
      </c>
      <c r="B23" s="21" t="s">
        <v>40</v>
      </c>
      <c r="C23" s="30">
        <f t="shared" ref="C23:L23" si="4">C5+C14</f>
        <v>545417564.67999995</v>
      </c>
      <c r="D23" s="30">
        <f t="shared" si="4"/>
        <v>0</v>
      </c>
      <c r="E23" s="30">
        <f t="shared" si="4"/>
        <v>5000000</v>
      </c>
      <c r="F23" s="30">
        <f t="shared" si="4"/>
        <v>0</v>
      </c>
      <c r="G23" s="30">
        <f t="shared" si="4"/>
        <v>6400000</v>
      </c>
      <c r="H23" s="30">
        <f t="shared" si="4"/>
        <v>0</v>
      </c>
      <c r="I23" s="30">
        <f t="shared" si="4"/>
        <v>16000000</v>
      </c>
      <c r="J23" s="30">
        <f t="shared" si="4"/>
        <v>12331000</v>
      </c>
      <c r="K23" s="30">
        <f t="shared" si="4"/>
        <v>519000</v>
      </c>
      <c r="L23" s="30">
        <f t="shared" si="4"/>
        <v>585667564.67999995</v>
      </c>
      <c r="M23"/>
      <c r="N23"/>
      <c r="O23"/>
      <c r="P23"/>
      <c r="Q23"/>
      <c r="R23"/>
      <c r="S23"/>
    </row>
    <row r="24" spans="1:19" ht="31.5" x14ac:dyDescent="0.25">
      <c r="A24" s="22" t="s">
        <v>41</v>
      </c>
      <c r="B24" s="21" t="s">
        <v>42</v>
      </c>
      <c r="C24" s="30">
        <f>C25+C26+C27+C28+C30</f>
        <v>561151061.50000012</v>
      </c>
      <c r="D24" s="30">
        <f>D25+D26+D27+D28+D30+D29</f>
        <v>72676945.590000004</v>
      </c>
      <c r="E24" s="30">
        <f t="shared" ref="E24" si="5">E25+E26+E27+E28+E30</f>
        <v>13553019.68</v>
      </c>
      <c r="F24" s="30">
        <f t="shared" ref="D24:I24" si="6">F25+F26+F27+F28+F30</f>
        <v>136458141</v>
      </c>
      <c r="G24" s="30">
        <f t="shared" si="6"/>
        <v>994887.91999999993</v>
      </c>
      <c r="H24" s="30">
        <f t="shared" si="6"/>
        <v>73383305.579999998</v>
      </c>
      <c r="I24" s="30">
        <f t="shared" si="6"/>
        <v>26747961.77</v>
      </c>
      <c r="J24" s="30">
        <f>J25+J26+J27+J28+J30+J29</f>
        <v>57328998.579999998</v>
      </c>
      <c r="K24" s="30">
        <f>K25+K26+K27+K28+K30+K29</f>
        <v>-22153798.77</v>
      </c>
      <c r="L24" s="30">
        <f>L25+L26+L27+L28+L30+L29</f>
        <v>920140522.85000026</v>
      </c>
      <c r="M24"/>
      <c r="N24"/>
      <c r="O24"/>
      <c r="P24"/>
      <c r="Q24"/>
      <c r="R24"/>
      <c r="S24"/>
    </row>
    <row r="25" spans="1:19" ht="15.75" x14ac:dyDescent="0.25">
      <c r="A25" s="16" t="s">
        <v>43</v>
      </c>
      <c r="B25" s="23" t="s">
        <v>44</v>
      </c>
      <c r="C25" s="29"/>
      <c r="D25" s="29"/>
      <c r="E25" s="29">
        <v>11674520</v>
      </c>
      <c r="F25" s="29"/>
      <c r="G25" s="29"/>
      <c r="H25" s="29">
        <v>22707709.359999999</v>
      </c>
      <c r="I25" s="29"/>
      <c r="J25" s="29"/>
      <c r="K25" s="29">
        <v>1775000</v>
      </c>
      <c r="L25" s="29">
        <f t="shared" ref="L25:L30" si="7">C25+D25+E25+F25+G25+H25+I25+J25+K25</f>
        <v>36157229.359999999</v>
      </c>
      <c r="M25"/>
      <c r="N25"/>
      <c r="O25"/>
      <c r="P25"/>
      <c r="Q25"/>
      <c r="R25"/>
      <c r="S25"/>
    </row>
    <row r="26" spans="1:19" ht="15.75" x14ac:dyDescent="0.25">
      <c r="A26" s="22" t="s">
        <v>45</v>
      </c>
      <c r="B26" s="24" t="s">
        <v>46</v>
      </c>
      <c r="C26" s="29">
        <v>99325362.680000007</v>
      </c>
      <c r="D26" s="29">
        <v>63312069.770000003</v>
      </c>
      <c r="E26" s="29"/>
      <c r="F26" s="29"/>
      <c r="G26" s="29">
        <f>-222444.76-36152.52-656040</f>
        <v>-914637.28</v>
      </c>
      <c r="H26" s="29">
        <f>34294820+8698833-406000</f>
        <v>42587653</v>
      </c>
      <c r="I26" s="29">
        <v>26747961.77</v>
      </c>
      <c r="J26" s="29">
        <v>51838895.25</v>
      </c>
      <c r="K26" s="29">
        <v>-12697948.17</v>
      </c>
      <c r="L26" s="29">
        <f t="shared" si="7"/>
        <v>270199357.02000004</v>
      </c>
      <c r="M26"/>
      <c r="N26"/>
      <c r="O26"/>
      <c r="P26"/>
      <c r="Q26"/>
      <c r="R26"/>
      <c r="S26"/>
    </row>
    <row r="27" spans="1:19" ht="15.75" x14ac:dyDescent="0.25">
      <c r="A27" s="22" t="s">
        <v>47</v>
      </c>
      <c r="B27" s="24" t="s">
        <v>48</v>
      </c>
      <c r="C27" s="29">
        <v>439776270.5</v>
      </c>
      <c r="D27" s="29"/>
      <c r="E27" s="29"/>
      <c r="F27" s="29">
        <v>136458141</v>
      </c>
      <c r="G27" s="29"/>
      <c r="H27" s="29">
        <f>276078-4176000</f>
        <v>-3899922</v>
      </c>
      <c r="I27" s="29"/>
      <c r="J27" s="29">
        <v>-4490356.67</v>
      </c>
      <c r="K27" s="29">
        <v>-11230417.91</v>
      </c>
      <c r="L27" s="29">
        <f t="shared" si="7"/>
        <v>556613714.92000008</v>
      </c>
      <c r="M27"/>
      <c r="N27"/>
      <c r="O27"/>
      <c r="P27"/>
      <c r="Q27"/>
      <c r="R27"/>
      <c r="S27"/>
    </row>
    <row r="28" spans="1:19" ht="31.5" x14ac:dyDescent="0.25">
      <c r="A28" s="22" t="s">
        <v>55</v>
      </c>
      <c r="B28" s="24" t="s">
        <v>56</v>
      </c>
      <c r="C28" s="29">
        <v>22049428.32</v>
      </c>
      <c r="D28" s="29"/>
      <c r="E28" s="29">
        <v>1878499.68</v>
      </c>
      <c r="F28" s="29"/>
      <c r="G28" s="29">
        <f>3159000-1249474.8</f>
        <v>1909525.2</v>
      </c>
      <c r="H28" s="29">
        <f>11987865.22</f>
        <v>11987865.220000001</v>
      </c>
      <c r="I28" s="29"/>
      <c r="J28" s="29">
        <v>9980460</v>
      </c>
      <c r="K28" s="29">
        <v>-432.69</v>
      </c>
      <c r="L28" s="29">
        <f t="shared" si="7"/>
        <v>47805345.730000004</v>
      </c>
      <c r="M28"/>
      <c r="N28"/>
      <c r="O28"/>
      <c r="P28"/>
      <c r="Q28"/>
      <c r="R28"/>
      <c r="S28"/>
    </row>
    <row r="29" spans="1:19" ht="31.5" x14ac:dyDescent="0.25">
      <c r="A29" s="22" t="s">
        <v>127</v>
      </c>
      <c r="B29" s="24" t="s">
        <v>106</v>
      </c>
      <c r="C29" s="29"/>
      <c r="D29" s="29">
        <v>9364875.8200000003</v>
      </c>
      <c r="E29" s="29"/>
      <c r="F29" s="29"/>
      <c r="G29" s="29"/>
      <c r="H29" s="29"/>
      <c r="I29" s="29"/>
      <c r="J29" s="29"/>
      <c r="K29" s="29"/>
      <c r="L29" s="29">
        <f t="shared" si="7"/>
        <v>9364875.8200000003</v>
      </c>
      <c r="M29"/>
      <c r="N29"/>
      <c r="O29"/>
      <c r="P29"/>
      <c r="Q29"/>
      <c r="R29"/>
      <c r="S29"/>
    </row>
    <row r="30" spans="1:19" ht="38.25" x14ac:dyDescent="0.25">
      <c r="A30" s="22" t="s">
        <v>49</v>
      </c>
      <c r="B30" s="25" t="s">
        <v>50</v>
      </c>
      <c r="C30" s="29">
        <v>0</v>
      </c>
      <c r="D30" s="29"/>
      <c r="E30" s="29"/>
      <c r="F30" s="29"/>
      <c r="G30" s="29"/>
      <c r="H30" s="29"/>
      <c r="I30" s="29"/>
      <c r="J30" s="29"/>
      <c r="K30" s="12"/>
      <c r="L30" s="29">
        <f t="shared" si="7"/>
        <v>0</v>
      </c>
      <c r="M30"/>
      <c r="N30"/>
      <c r="O30"/>
      <c r="P30"/>
      <c r="Q30"/>
      <c r="R30"/>
      <c r="S30"/>
    </row>
    <row r="31" spans="1:19" x14ac:dyDescent="0.25">
      <c r="A31" s="26"/>
      <c r="B31" s="27" t="s">
        <v>51</v>
      </c>
      <c r="C31" s="30">
        <f>C23+C24</f>
        <v>1106568626.1800001</v>
      </c>
      <c r="D31" s="30">
        <f t="shared" ref="D31:J31" si="8">D23+D24</f>
        <v>72676945.590000004</v>
      </c>
      <c r="E31" s="30">
        <f t="shared" ref="E31" si="9">E23+E24</f>
        <v>18553019.68</v>
      </c>
      <c r="F31" s="30">
        <f t="shared" si="8"/>
        <v>136458141</v>
      </c>
      <c r="G31" s="30">
        <f t="shared" si="8"/>
        <v>7394887.9199999999</v>
      </c>
      <c r="H31" s="30">
        <f t="shared" si="8"/>
        <v>73383305.579999998</v>
      </c>
      <c r="I31" s="30">
        <f t="shared" si="8"/>
        <v>42747961.769999996</v>
      </c>
      <c r="J31" s="30">
        <f t="shared" si="8"/>
        <v>69659998.579999998</v>
      </c>
      <c r="K31" s="30">
        <f>K23+K24</f>
        <v>-21634798.77</v>
      </c>
      <c r="L31" s="30">
        <f>L23+L24</f>
        <v>1505808087.5300002</v>
      </c>
      <c r="M31"/>
      <c r="N31"/>
      <c r="O31"/>
      <c r="P31"/>
      <c r="Q31"/>
      <c r="R31"/>
      <c r="S31"/>
    </row>
    <row r="32" spans="1:19" x14ac:dyDescent="0.25">
      <c r="A32" s="7"/>
      <c r="B32" s="8"/>
      <c r="C32" s="39"/>
      <c r="D32" s="39"/>
      <c r="E32" s="40"/>
      <c r="F32" s="40"/>
      <c r="G32" s="40"/>
      <c r="H32" s="40"/>
      <c r="I32" s="40"/>
      <c r="J32" s="39"/>
      <c r="K32" s="39"/>
      <c r="L32" s="39"/>
      <c r="M32" s="39"/>
      <c r="N32" s="39"/>
      <c r="O32" s="39"/>
      <c r="P32" s="39"/>
      <c r="Q32" s="39"/>
      <c r="R32" s="39"/>
      <c r="S32" s="40"/>
    </row>
    <row r="33" spans="1:19" ht="15.75" thickBot="1" x14ac:dyDescent="0.3">
      <c r="A33" s="10" t="s">
        <v>53</v>
      </c>
      <c r="B33" s="9"/>
      <c r="S33" s="32" t="s">
        <v>2</v>
      </c>
    </row>
    <row r="34" spans="1:19" ht="25.5" x14ac:dyDescent="0.25">
      <c r="A34" s="1" t="s">
        <v>3</v>
      </c>
      <c r="B34" s="1" t="s">
        <v>4</v>
      </c>
      <c r="C34" s="34" t="s">
        <v>52</v>
      </c>
      <c r="D34" s="35" t="s">
        <v>0</v>
      </c>
      <c r="E34" s="36" t="s">
        <v>0</v>
      </c>
      <c r="F34" s="36" t="s">
        <v>0</v>
      </c>
      <c r="G34" s="36" t="s">
        <v>0</v>
      </c>
      <c r="H34" s="36" t="s">
        <v>0</v>
      </c>
      <c r="I34" s="36" t="s">
        <v>0</v>
      </c>
      <c r="J34" s="35" t="s">
        <v>0</v>
      </c>
      <c r="K34" s="35" t="s">
        <v>0</v>
      </c>
      <c r="L34" s="52" t="s">
        <v>115</v>
      </c>
      <c r="M34" s="52" t="s">
        <v>115</v>
      </c>
      <c r="N34" s="52" t="s">
        <v>115</v>
      </c>
      <c r="O34" s="52" t="s">
        <v>115</v>
      </c>
      <c r="P34" s="52" t="s">
        <v>115</v>
      </c>
      <c r="Q34" s="52" t="s">
        <v>115</v>
      </c>
      <c r="R34" s="52" t="s">
        <v>115</v>
      </c>
      <c r="S34" s="37" t="s">
        <v>59</v>
      </c>
    </row>
    <row r="35" spans="1:19" s="46" customFormat="1" ht="64.5" thickBot="1" x14ac:dyDescent="0.3">
      <c r="A35" s="45" t="s">
        <v>54</v>
      </c>
      <c r="B35" s="45" t="s">
        <v>54</v>
      </c>
      <c r="C35" s="53" t="s">
        <v>124</v>
      </c>
      <c r="D35" s="54" t="s">
        <v>108</v>
      </c>
      <c r="E35" s="54" t="s">
        <v>109</v>
      </c>
      <c r="F35" s="54" t="s">
        <v>110</v>
      </c>
      <c r="G35" s="54" t="s">
        <v>111</v>
      </c>
      <c r="H35" s="54" t="s">
        <v>112</v>
      </c>
      <c r="I35" s="54" t="s">
        <v>125</v>
      </c>
      <c r="J35" s="55" t="s">
        <v>113</v>
      </c>
      <c r="K35" s="55" t="s">
        <v>114</v>
      </c>
      <c r="L35" s="55" t="s">
        <v>116</v>
      </c>
      <c r="M35" s="55" t="s">
        <v>117</v>
      </c>
      <c r="N35" s="55" t="s">
        <v>118</v>
      </c>
      <c r="O35" s="55" t="s">
        <v>119</v>
      </c>
      <c r="P35" s="55" t="s">
        <v>120</v>
      </c>
      <c r="Q35" s="55" t="s">
        <v>121</v>
      </c>
      <c r="R35" s="55" t="s">
        <v>122</v>
      </c>
      <c r="S35" s="53" t="s">
        <v>123</v>
      </c>
    </row>
    <row r="36" spans="1:19" x14ac:dyDescent="0.25">
      <c r="A36" s="11" t="s">
        <v>61</v>
      </c>
      <c r="B36" s="11" t="s">
        <v>62</v>
      </c>
      <c r="C36" s="56">
        <v>3762648.11</v>
      </c>
      <c r="D36" s="41"/>
      <c r="E36" s="41"/>
      <c r="F36" s="41"/>
      <c r="G36" s="41"/>
      <c r="H36" s="41"/>
      <c r="I36" s="41"/>
      <c r="J36" s="41"/>
      <c r="K36" s="41">
        <v>172741.05</v>
      </c>
      <c r="L36" s="41"/>
      <c r="M36" s="41"/>
      <c r="N36" s="41"/>
      <c r="O36" s="41">
        <v>126697.34</v>
      </c>
      <c r="P36" s="41"/>
      <c r="Q36" s="41">
        <v>133832.12</v>
      </c>
      <c r="R36" s="41"/>
      <c r="S36" s="42">
        <f>C36+D36+E36+F36+G36+H36+J36+K36+R36+I36+L36+M36+N36+O36+P36+Q36</f>
        <v>4195918.6199999992</v>
      </c>
    </row>
    <row r="37" spans="1:19" x14ac:dyDescent="0.25">
      <c r="A37" s="11" t="s">
        <v>61</v>
      </c>
      <c r="B37" s="4" t="s">
        <v>63</v>
      </c>
      <c r="C37" s="56">
        <v>7024862.0499999998</v>
      </c>
      <c r="D37" s="41">
        <v>793718</v>
      </c>
      <c r="E37" s="41"/>
      <c r="F37" s="41"/>
      <c r="G37" s="41"/>
      <c r="H37" s="41"/>
      <c r="I37" s="41"/>
      <c r="J37" s="41">
        <v>-282700</v>
      </c>
      <c r="K37" s="41"/>
      <c r="L37" s="41"/>
      <c r="M37" s="41"/>
      <c r="N37" s="41"/>
      <c r="O37" s="41"/>
      <c r="P37" s="41"/>
      <c r="Q37" s="41"/>
      <c r="R37" s="41"/>
      <c r="S37" s="42">
        <f t="shared" ref="S37:S81" si="10">C37+D37+E37+F37+G37+H37+J37+K37+R37+I37+L37+M37+N37+O37+P37+Q37</f>
        <v>7535880.0499999998</v>
      </c>
    </row>
    <row r="38" spans="1:19" x14ac:dyDescent="0.25">
      <c r="A38" s="11" t="s">
        <v>61</v>
      </c>
      <c r="B38" s="4" t="s">
        <v>64</v>
      </c>
      <c r="C38" s="56">
        <v>14676480.24</v>
      </c>
      <c r="D38" s="41">
        <v>350000</v>
      </c>
      <c r="E38" s="41"/>
      <c r="F38" s="41"/>
      <c r="G38" s="41"/>
      <c r="H38" s="41"/>
      <c r="I38" s="41"/>
      <c r="J38" s="41"/>
      <c r="K38" s="41">
        <v>-428671.55</v>
      </c>
      <c r="L38" s="41"/>
      <c r="M38" s="41"/>
      <c r="N38" s="41"/>
      <c r="O38" s="41"/>
      <c r="P38" s="41"/>
      <c r="Q38" s="41"/>
      <c r="R38" s="41"/>
      <c r="S38" s="42">
        <f t="shared" si="10"/>
        <v>14597808.689999999</v>
      </c>
    </row>
    <row r="39" spans="1:19" x14ac:dyDescent="0.25">
      <c r="A39" s="11" t="s">
        <v>61</v>
      </c>
      <c r="B39" s="4" t="s">
        <v>65</v>
      </c>
      <c r="C39" s="56">
        <v>20387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2">
        <f t="shared" si="10"/>
        <v>20387</v>
      </c>
    </row>
    <row r="40" spans="1:19" x14ac:dyDescent="0.25">
      <c r="A40" s="11" t="s">
        <v>61</v>
      </c>
      <c r="B40" s="4" t="s">
        <v>66</v>
      </c>
      <c r="C40" s="56">
        <v>16390468.050000001</v>
      </c>
      <c r="D40" s="41"/>
      <c r="E40" s="41"/>
      <c r="F40" s="41"/>
      <c r="G40" s="41"/>
      <c r="H40" s="41"/>
      <c r="I40" s="41"/>
      <c r="J40" s="41">
        <v>42720</v>
      </c>
      <c r="K40" s="41">
        <v>1189616.1399999999</v>
      </c>
      <c r="L40" s="41"/>
      <c r="M40" s="41"/>
      <c r="N40" s="41"/>
      <c r="O40" s="41">
        <v>-126697.34</v>
      </c>
      <c r="P40" s="41"/>
      <c r="Q40" s="41"/>
      <c r="R40" s="41"/>
      <c r="S40" s="42">
        <f t="shared" si="10"/>
        <v>17496106.850000001</v>
      </c>
    </row>
    <row r="41" spans="1:19" x14ac:dyDescent="0.25">
      <c r="A41" s="11" t="s">
        <v>61</v>
      </c>
      <c r="B41" s="4" t="s">
        <v>67</v>
      </c>
      <c r="C41" s="56">
        <v>7316000</v>
      </c>
      <c r="D41" s="41"/>
      <c r="E41" s="41"/>
      <c r="F41" s="41"/>
      <c r="G41" s="41"/>
      <c r="H41" s="41"/>
      <c r="I41" s="41"/>
      <c r="J41" s="41"/>
      <c r="K41" s="41">
        <v>-1613607.2</v>
      </c>
      <c r="L41" s="41"/>
      <c r="M41" s="41"/>
      <c r="N41" s="41"/>
      <c r="O41" s="41"/>
      <c r="P41" s="41"/>
      <c r="Q41" s="41"/>
      <c r="R41" s="41"/>
      <c r="S41" s="42">
        <f t="shared" si="10"/>
        <v>5702392.7999999998</v>
      </c>
    </row>
    <row r="42" spans="1:19" x14ac:dyDescent="0.25">
      <c r="A42" s="11" t="s">
        <v>61</v>
      </c>
      <c r="B42" s="4" t="s">
        <v>68</v>
      </c>
      <c r="C42" s="56">
        <v>1755020</v>
      </c>
      <c r="D42" s="41">
        <v>2246297.04</v>
      </c>
      <c r="E42" s="41">
        <v>-2483397.48</v>
      </c>
      <c r="F42" s="41">
        <v>1371151.52</v>
      </c>
      <c r="G42" s="41">
        <v>-504697.52</v>
      </c>
      <c r="H42" s="41">
        <v>3936856.75</v>
      </c>
      <c r="I42" s="41">
        <v>6039497.96</v>
      </c>
      <c r="J42" s="41">
        <v>-7395011.6399999997</v>
      </c>
      <c r="K42" s="41">
        <v>-4312664.43</v>
      </c>
      <c r="L42" s="41"/>
      <c r="M42" s="41">
        <v>1140665.08</v>
      </c>
      <c r="N42" s="41">
        <v>-317360</v>
      </c>
      <c r="O42" s="41"/>
      <c r="P42" s="41">
        <v>-158680</v>
      </c>
      <c r="Q42" s="41"/>
      <c r="R42" s="41">
        <v>75794.55</v>
      </c>
      <c r="S42" s="42">
        <f t="shared" si="10"/>
        <v>1393471.830000001</v>
      </c>
    </row>
    <row r="43" spans="1:19" x14ac:dyDescent="0.25">
      <c r="A43" s="11" t="s">
        <v>61</v>
      </c>
      <c r="B43" s="4" t="s">
        <v>69</v>
      </c>
      <c r="C43" s="56">
        <v>69242556.719999999</v>
      </c>
      <c r="D43" s="41">
        <v>2007834.22</v>
      </c>
      <c r="E43" s="41">
        <v>450000</v>
      </c>
      <c r="F43" s="41">
        <v>700000</v>
      </c>
      <c r="G43" s="41">
        <v>908400</v>
      </c>
      <c r="H43" s="41">
        <v>580178</v>
      </c>
      <c r="I43" s="41">
        <v>-1448.69</v>
      </c>
      <c r="J43" s="41">
        <v>2065543.35</v>
      </c>
      <c r="K43" s="41">
        <v>2948290.33</v>
      </c>
      <c r="L43" s="41">
        <v>40725.43</v>
      </c>
      <c r="M43" s="41"/>
      <c r="N43" s="41"/>
      <c r="O43" s="41"/>
      <c r="P43" s="41"/>
      <c r="Q43" s="41">
        <v>-133832.12</v>
      </c>
      <c r="R43" s="41"/>
      <c r="S43" s="42">
        <f t="shared" si="10"/>
        <v>78808247.239999995</v>
      </c>
    </row>
    <row r="44" spans="1:19" x14ac:dyDescent="0.25">
      <c r="A44" s="13" t="s">
        <v>61</v>
      </c>
      <c r="B44" s="6" t="s">
        <v>61</v>
      </c>
      <c r="C44" s="43">
        <f>SUM(C36:C43)</f>
        <v>120188422.17</v>
      </c>
      <c r="D44" s="43">
        <f t="shared" ref="D44:R44" si="11">SUM(D36:D43)</f>
        <v>5397849.2599999998</v>
      </c>
      <c r="E44" s="30">
        <f t="shared" ref="E44" si="12">SUM(E36:E43)</f>
        <v>-2033397.48</v>
      </c>
      <c r="F44" s="30">
        <f t="shared" si="11"/>
        <v>2071151.52</v>
      </c>
      <c r="G44" s="30">
        <f t="shared" si="11"/>
        <v>403702.48</v>
      </c>
      <c r="H44" s="30">
        <f t="shared" si="11"/>
        <v>4517034.75</v>
      </c>
      <c r="I44" s="30">
        <f t="shared" si="11"/>
        <v>6038049.2699999996</v>
      </c>
      <c r="J44" s="43">
        <f t="shared" si="11"/>
        <v>-5569448.2899999991</v>
      </c>
      <c r="K44" s="43">
        <f t="shared" si="11"/>
        <v>-2044295.6600000001</v>
      </c>
      <c r="L44" s="30">
        <f t="shared" si="11"/>
        <v>40725.43</v>
      </c>
      <c r="M44" s="30">
        <f t="shared" si="11"/>
        <v>1140665.08</v>
      </c>
      <c r="N44" s="30">
        <f t="shared" si="11"/>
        <v>-317360</v>
      </c>
      <c r="O44" s="30">
        <f t="shared" si="11"/>
        <v>0</v>
      </c>
      <c r="P44" s="30">
        <f t="shared" si="11"/>
        <v>-158680</v>
      </c>
      <c r="Q44" s="30">
        <f t="shared" si="11"/>
        <v>0</v>
      </c>
      <c r="R44" s="30">
        <f t="shared" si="11"/>
        <v>75794.55</v>
      </c>
      <c r="S44" s="28">
        <f>C44+D44+E44+F44+G44+H44+J44+K44+R44+I44+L44+M44+N44+O44+P44+Q44</f>
        <v>129750213.08</v>
      </c>
    </row>
    <row r="45" spans="1:19" x14ac:dyDescent="0.25">
      <c r="A45" s="4" t="s">
        <v>70</v>
      </c>
      <c r="B45" s="4" t="s">
        <v>71</v>
      </c>
      <c r="C45" s="56">
        <v>18303955.27</v>
      </c>
      <c r="D45" s="41">
        <v>-6108955.2699999996</v>
      </c>
      <c r="E45" s="41">
        <v>11727377.48</v>
      </c>
      <c r="F45" s="41">
        <v>-2271151.52</v>
      </c>
      <c r="G45" s="41">
        <v>-53982.48</v>
      </c>
      <c r="H45" s="41">
        <v>1607600</v>
      </c>
      <c r="I45" s="41">
        <v>5491122.04</v>
      </c>
      <c r="J45" s="41">
        <v>14139400.939999999</v>
      </c>
      <c r="K45" s="41">
        <v>2243149.79</v>
      </c>
      <c r="L45" s="41"/>
      <c r="M45" s="41">
        <v>-1138160.5900000001</v>
      </c>
      <c r="N45" s="41"/>
      <c r="O45" s="41"/>
      <c r="P45" s="41"/>
      <c r="Q45" s="41"/>
      <c r="R45" s="41">
        <v>-75794.55</v>
      </c>
      <c r="S45" s="42">
        <f t="shared" si="10"/>
        <v>43864561.109999999</v>
      </c>
    </row>
    <row r="46" spans="1:19" x14ac:dyDescent="0.25">
      <c r="A46" s="6" t="s">
        <v>70</v>
      </c>
      <c r="B46" s="6" t="s">
        <v>70</v>
      </c>
      <c r="C46" s="43">
        <f>C45</f>
        <v>18303955.27</v>
      </c>
      <c r="D46" s="43">
        <f t="shared" ref="D46:R46" si="13">D45</f>
        <v>-6108955.2699999996</v>
      </c>
      <c r="E46" s="30">
        <f t="shared" ref="E46" si="14">E45</f>
        <v>11727377.48</v>
      </c>
      <c r="F46" s="30">
        <f t="shared" si="13"/>
        <v>-2271151.52</v>
      </c>
      <c r="G46" s="30">
        <f t="shared" si="13"/>
        <v>-53982.48</v>
      </c>
      <c r="H46" s="30">
        <f t="shared" si="13"/>
        <v>1607600</v>
      </c>
      <c r="I46" s="30">
        <f t="shared" si="13"/>
        <v>5491122.04</v>
      </c>
      <c r="J46" s="43">
        <f t="shared" si="13"/>
        <v>14139400.939999999</v>
      </c>
      <c r="K46" s="43">
        <f t="shared" si="13"/>
        <v>2243149.79</v>
      </c>
      <c r="L46" s="30">
        <f t="shared" si="13"/>
        <v>0</v>
      </c>
      <c r="M46" s="30">
        <f t="shared" si="13"/>
        <v>-1138160.5900000001</v>
      </c>
      <c r="N46" s="30">
        <f t="shared" si="13"/>
        <v>0</v>
      </c>
      <c r="O46" s="30">
        <f t="shared" si="13"/>
        <v>0</v>
      </c>
      <c r="P46" s="30">
        <f t="shared" si="13"/>
        <v>0</v>
      </c>
      <c r="Q46" s="30">
        <f t="shared" si="13"/>
        <v>0</v>
      </c>
      <c r="R46" s="30">
        <f t="shared" si="13"/>
        <v>-75794.55</v>
      </c>
      <c r="S46" s="28">
        <f t="shared" si="10"/>
        <v>43864561.109999999</v>
      </c>
    </row>
    <row r="47" spans="1:19" x14ac:dyDescent="0.25">
      <c r="A47" s="4" t="s">
        <v>76</v>
      </c>
      <c r="B47" s="4" t="s">
        <v>72</v>
      </c>
      <c r="C47" s="56">
        <v>3666007.9</v>
      </c>
      <c r="D47" s="41"/>
      <c r="E47" s="41"/>
      <c r="F47" s="41">
        <v>87867.199999999997</v>
      </c>
      <c r="G47" s="41">
        <v>600000</v>
      </c>
      <c r="H47" s="41">
        <v>8698833</v>
      </c>
      <c r="I47" s="41"/>
      <c r="J47" s="41"/>
      <c r="K47" s="41">
        <v>-1329374.3</v>
      </c>
      <c r="L47" s="41"/>
      <c r="M47" s="41">
        <v>-2504.5</v>
      </c>
      <c r="N47" s="41"/>
      <c r="O47" s="41"/>
      <c r="P47" s="41"/>
      <c r="Q47" s="41"/>
      <c r="R47" s="41"/>
      <c r="S47" s="42">
        <f t="shared" si="10"/>
        <v>11720829.299999999</v>
      </c>
    </row>
    <row r="48" spans="1:19" x14ac:dyDescent="0.25">
      <c r="A48" s="4" t="s">
        <v>76</v>
      </c>
      <c r="B48" s="4" t="s">
        <v>73</v>
      </c>
      <c r="C48" s="56">
        <v>0</v>
      </c>
      <c r="D48" s="41"/>
      <c r="E48" s="41"/>
      <c r="F48" s="41"/>
      <c r="G48" s="41"/>
      <c r="H48" s="41"/>
      <c r="I48" s="41"/>
      <c r="J48" s="41">
        <v>35253113.710000001</v>
      </c>
      <c r="K48" s="41">
        <v>-3104105.19</v>
      </c>
      <c r="L48" s="41"/>
      <c r="M48" s="41"/>
      <c r="N48" s="41"/>
      <c r="O48" s="41"/>
      <c r="P48" s="41"/>
      <c r="Q48" s="41"/>
      <c r="R48" s="41"/>
      <c r="S48" s="42">
        <f t="shared" si="10"/>
        <v>32149008.52</v>
      </c>
    </row>
    <row r="49" spans="1:19" x14ac:dyDescent="0.25">
      <c r="A49" s="4" t="s">
        <v>76</v>
      </c>
      <c r="B49" s="4" t="s">
        <v>74</v>
      </c>
      <c r="C49" s="56">
        <v>6033401.0800000001</v>
      </c>
      <c r="D49" s="41"/>
      <c r="E49" s="41"/>
      <c r="F49" s="41"/>
      <c r="G49" s="41"/>
      <c r="H49" s="41"/>
      <c r="I49" s="41"/>
      <c r="J49" s="41"/>
      <c r="K49" s="41">
        <v>-30000</v>
      </c>
      <c r="L49" s="41"/>
      <c r="M49" s="41">
        <v>-1975591.74</v>
      </c>
      <c r="N49" s="41"/>
      <c r="O49" s="41"/>
      <c r="P49" s="41"/>
      <c r="Q49" s="41"/>
      <c r="R49" s="41"/>
      <c r="S49" s="42">
        <f t="shared" si="10"/>
        <v>4027809.34</v>
      </c>
    </row>
    <row r="50" spans="1:19" x14ac:dyDescent="0.25">
      <c r="A50" s="4" t="s">
        <v>76</v>
      </c>
      <c r="B50" s="4" t="s">
        <v>75</v>
      </c>
      <c r="C50" s="56">
        <v>30403300</v>
      </c>
      <c r="D50" s="41">
        <v>19507501.93</v>
      </c>
      <c r="E50" s="41">
        <v>-100000</v>
      </c>
      <c r="F50" s="41">
        <v>1520000</v>
      </c>
      <c r="G50" s="41">
        <v>-800000.44</v>
      </c>
      <c r="H50" s="41"/>
      <c r="I50" s="41">
        <v>28747961.77</v>
      </c>
      <c r="J50" s="41">
        <v>869018.89</v>
      </c>
      <c r="K50" s="41">
        <v>-214255.2</v>
      </c>
      <c r="L50" s="41"/>
      <c r="M50" s="41"/>
      <c r="N50" s="41"/>
      <c r="O50" s="41"/>
      <c r="P50" s="41"/>
      <c r="Q50" s="41"/>
      <c r="R50" s="41"/>
      <c r="S50" s="42">
        <f t="shared" si="10"/>
        <v>79933526.950000003</v>
      </c>
    </row>
    <row r="51" spans="1:19" x14ac:dyDescent="0.25">
      <c r="A51" s="4" t="s">
        <v>76</v>
      </c>
      <c r="B51" s="4" t="s">
        <v>107</v>
      </c>
      <c r="C51" s="56">
        <v>520000</v>
      </c>
      <c r="D51" s="41">
        <v>50000</v>
      </c>
      <c r="E51" s="41"/>
      <c r="F51" s="41">
        <v>-87867.199999999997</v>
      </c>
      <c r="G51" s="41">
        <v>115000</v>
      </c>
      <c r="H51" s="41"/>
      <c r="I51" s="41"/>
      <c r="J51" s="41">
        <v>230000</v>
      </c>
      <c r="K51" s="41">
        <v>720250</v>
      </c>
      <c r="L51" s="41"/>
      <c r="M51" s="41"/>
      <c r="N51" s="41"/>
      <c r="O51" s="41"/>
      <c r="P51" s="41"/>
      <c r="Q51" s="41"/>
      <c r="R51" s="41"/>
      <c r="S51" s="42">
        <f t="shared" si="10"/>
        <v>1547382.8</v>
      </c>
    </row>
    <row r="52" spans="1:19" x14ac:dyDescent="0.25">
      <c r="A52" s="6" t="s">
        <v>76</v>
      </c>
      <c r="B52" s="6" t="s">
        <v>76</v>
      </c>
      <c r="C52" s="43">
        <f>SUM(C47:C51)</f>
        <v>40622708.980000004</v>
      </c>
      <c r="D52" s="43">
        <f t="shared" ref="D52:R52" si="15">SUM(D47:D51)</f>
        <v>19557501.93</v>
      </c>
      <c r="E52" s="30">
        <f t="shared" ref="E52" si="16">SUM(E47:E51)</f>
        <v>-100000</v>
      </c>
      <c r="F52" s="30">
        <f t="shared" si="15"/>
        <v>1520000</v>
      </c>
      <c r="G52" s="30">
        <f t="shared" si="15"/>
        <v>-85000.439999999944</v>
      </c>
      <c r="H52" s="30">
        <f t="shared" si="15"/>
        <v>8698833</v>
      </c>
      <c r="I52" s="30">
        <f t="shared" ref="I52" si="17">SUM(I47:I51)</f>
        <v>28747961.77</v>
      </c>
      <c r="J52" s="43">
        <f t="shared" si="15"/>
        <v>36352132.600000001</v>
      </c>
      <c r="K52" s="43">
        <f t="shared" si="15"/>
        <v>-3957484.6900000004</v>
      </c>
      <c r="L52" s="30">
        <f t="shared" si="15"/>
        <v>0</v>
      </c>
      <c r="M52" s="30">
        <f t="shared" si="15"/>
        <v>-1978096.24</v>
      </c>
      <c r="N52" s="30">
        <f t="shared" si="15"/>
        <v>0</v>
      </c>
      <c r="O52" s="30">
        <f t="shared" si="15"/>
        <v>0</v>
      </c>
      <c r="P52" s="30">
        <f t="shared" si="15"/>
        <v>0</v>
      </c>
      <c r="Q52" s="30">
        <f t="shared" si="15"/>
        <v>0</v>
      </c>
      <c r="R52" s="30">
        <f t="shared" si="15"/>
        <v>0</v>
      </c>
      <c r="S52" s="28">
        <f t="shared" si="10"/>
        <v>129378556.91</v>
      </c>
    </row>
    <row r="53" spans="1:19" x14ac:dyDescent="0.25">
      <c r="A53" s="4" t="s">
        <v>77</v>
      </c>
      <c r="B53" s="4" t="s">
        <v>78</v>
      </c>
      <c r="C53" s="56">
        <v>9438600</v>
      </c>
      <c r="D53" s="41">
        <v>5031100</v>
      </c>
      <c r="E53" s="41"/>
      <c r="F53" s="41"/>
      <c r="G53" s="41">
        <v>111684.2</v>
      </c>
      <c r="H53" s="41">
        <v>2827572.61</v>
      </c>
      <c r="I53" s="41">
        <v>1448.69</v>
      </c>
      <c r="J53" s="41">
        <v>200000</v>
      </c>
      <c r="K53" s="41">
        <v>819949.36</v>
      </c>
      <c r="L53" s="41">
        <v>2661.09</v>
      </c>
      <c r="M53" s="41"/>
      <c r="N53" s="41"/>
      <c r="O53" s="41"/>
      <c r="P53" s="41"/>
      <c r="Q53" s="41"/>
      <c r="R53" s="41"/>
      <c r="S53" s="42">
        <f t="shared" si="10"/>
        <v>18433015.949999999</v>
      </c>
    </row>
    <row r="54" spans="1:19" x14ac:dyDescent="0.25">
      <c r="A54" s="4" t="s">
        <v>77</v>
      </c>
      <c r="B54" s="4" t="s">
        <v>79</v>
      </c>
      <c r="C54" s="56">
        <v>16936496.690000001</v>
      </c>
      <c r="D54" s="41">
        <v>50669447.939999998</v>
      </c>
      <c r="E54" s="41">
        <v>1518441.39</v>
      </c>
      <c r="F54" s="41">
        <v>-873000</v>
      </c>
      <c r="G54" s="41">
        <v>-662666.67000000004</v>
      </c>
      <c r="H54" s="41">
        <v>5500001.0099999998</v>
      </c>
      <c r="I54" s="41">
        <v>500000</v>
      </c>
      <c r="J54" s="41">
        <v>14120457.85</v>
      </c>
      <c r="K54" s="41">
        <v>104768.29</v>
      </c>
      <c r="L54" s="41"/>
      <c r="M54" s="41"/>
      <c r="N54" s="41"/>
      <c r="O54" s="41"/>
      <c r="P54" s="41"/>
      <c r="Q54" s="41"/>
      <c r="R54" s="41"/>
      <c r="S54" s="42">
        <f t="shared" si="10"/>
        <v>87813946.5</v>
      </c>
    </row>
    <row r="55" spans="1:19" x14ac:dyDescent="0.25">
      <c r="A55" s="4" t="s">
        <v>77</v>
      </c>
      <c r="B55" s="4" t="s">
        <v>80</v>
      </c>
      <c r="C55" s="56">
        <v>61707456.609999999</v>
      </c>
      <c r="D55" s="41">
        <v>15630243.5</v>
      </c>
      <c r="E55" s="41">
        <v>1450000</v>
      </c>
      <c r="F55" s="41">
        <v>253000</v>
      </c>
      <c r="G55" s="41">
        <v>1597946.04</v>
      </c>
      <c r="H55" s="41">
        <v>12747764.210000001</v>
      </c>
      <c r="I55" s="41">
        <v>2000000</v>
      </c>
      <c r="J55" s="41">
        <v>2384254.1</v>
      </c>
      <c r="K55" s="41">
        <v>-242534.5</v>
      </c>
      <c r="L55" s="41"/>
      <c r="M55" s="41">
        <v>-222434.87</v>
      </c>
      <c r="N55" s="41"/>
      <c r="O55" s="41"/>
      <c r="P55" s="41"/>
      <c r="Q55" s="41"/>
      <c r="R55" s="41"/>
      <c r="S55" s="42">
        <f t="shared" si="10"/>
        <v>97305695.090000004</v>
      </c>
    </row>
    <row r="56" spans="1:19" x14ac:dyDescent="0.25">
      <c r="A56" s="4" t="s">
        <v>77</v>
      </c>
      <c r="B56" s="4" t="s">
        <v>81</v>
      </c>
      <c r="C56" s="56">
        <v>26608307.239999998</v>
      </c>
      <c r="D56" s="41">
        <v>-4000000</v>
      </c>
      <c r="E56" s="41">
        <v>479288.61</v>
      </c>
      <c r="F56" s="41">
        <v>-600000</v>
      </c>
      <c r="G56" s="41"/>
      <c r="H56" s="41">
        <v>350000</v>
      </c>
      <c r="I56" s="41"/>
      <c r="J56" s="41">
        <v>-407312.88</v>
      </c>
      <c r="K56" s="41"/>
      <c r="L56" s="41">
        <v>-43386.52</v>
      </c>
      <c r="M56" s="41">
        <v>222434.87</v>
      </c>
      <c r="N56" s="41"/>
      <c r="O56" s="41"/>
      <c r="P56" s="41"/>
      <c r="Q56" s="41"/>
      <c r="R56" s="41"/>
      <c r="S56" s="42">
        <f t="shared" si="10"/>
        <v>22609331.32</v>
      </c>
    </row>
    <row r="57" spans="1:19" x14ac:dyDescent="0.25">
      <c r="A57" s="6" t="s">
        <v>77</v>
      </c>
      <c r="B57" s="6" t="s">
        <v>77</v>
      </c>
      <c r="C57" s="43">
        <f>SUM(C53:C56)</f>
        <v>114690860.53999999</v>
      </c>
      <c r="D57" s="43">
        <f t="shared" ref="D57:R57" si="18">SUM(D53:D56)</f>
        <v>67330791.439999998</v>
      </c>
      <c r="E57" s="30">
        <f t="shared" ref="E57" si="19">SUM(E53:E56)</f>
        <v>3447729.9999999995</v>
      </c>
      <c r="F57" s="30">
        <f t="shared" si="18"/>
        <v>-1220000</v>
      </c>
      <c r="G57" s="30">
        <f t="shared" si="18"/>
        <v>1046963.57</v>
      </c>
      <c r="H57" s="30">
        <f t="shared" si="18"/>
        <v>21425337.829999998</v>
      </c>
      <c r="I57" s="30">
        <f t="shared" ref="I57" si="20">SUM(I53:I56)</f>
        <v>2501448.69</v>
      </c>
      <c r="J57" s="43">
        <f t="shared" si="18"/>
        <v>16297399.069999998</v>
      </c>
      <c r="K57" s="43">
        <f t="shared" si="18"/>
        <v>682183.15</v>
      </c>
      <c r="L57" s="30">
        <f t="shared" si="18"/>
        <v>-40725.429999999993</v>
      </c>
      <c r="M57" s="30">
        <f t="shared" si="18"/>
        <v>0</v>
      </c>
      <c r="N57" s="30">
        <f t="shared" si="18"/>
        <v>0</v>
      </c>
      <c r="O57" s="30">
        <f t="shared" si="18"/>
        <v>0</v>
      </c>
      <c r="P57" s="30">
        <f t="shared" si="18"/>
        <v>0</v>
      </c>
      <c r="Q57" s="30">
        <f t="shared" si="18"/>
        <v>0</v>
      </c>
      <c r="R57" s="30">
        <f t="shared" si="18"/>
        <v>0</v>
      </c>
      <c r="S57" s="28">
        <f t="shared" si="10"/>
        <v>226161988.85999998</v>
      </c>
    </row>
    <row r="58" spans="1:19" x14ac:dyDescent="0.25">
      <c r="A58" s="4" t="s">
        <v>82</v>
      </c>
      <c r="B58" s="4" t="s">
        <v>83</v>
      </c>
      <c r="C58" s="56">
        <v>202060589.55000001</v>
      </c>
      <c r="D58" s="41">
        <v>2165996</v>
      </c>
      <c r="E58" s="41"/>
      <c r="F58" s="41">
        <v>-1700000</v>
      </c>
      <c r="G58" s="41"/>
      <c r="H58" s="41">
        <v>798500</v>
      </c>
      <c r="I58" s="41"/>
      <c r="J58" s="41">
        <v>351000</v>
      </c>
      <c r="K58" s="41">
        <v>-8888887.8200000003</v>
      </c>
      <c r="L58" s="41"/>
      <c r="M58" s="41"/>
      <c r="N58" s="41"/>
      <c r="O58" s="41"/>
      <c r="P58" s="41"/>
      <c r="Q58" s="41"/>
      <c r="R58" s="41"/>
      <c r="S58" s="42">
        <f t="shared" si="10"/>
        <v>194787197.73000002</v>
      </c>
    </row>
    <row r="59" spans="1:19" x14ac:dyDescent="0.25">
      <c r="A59" s="4" t="s">
        <v>82</v>
      </c>
      <c r="B59" s="4" t="s">
        <v>84</v>
      </c>
      <c r="C59" s="56">
        <v>360633406.26999998</v>
      </c>
      <c r="D59" s="41">
        <v>8062036.3099999996</v>
      </c>
      <c r="E59" s="41">
        <v>3328713.68</v>
      </c>
      <c r="F59" s="41">
        <v>138058141</v>
      </c>
      <c r="G59" s="41">
        <v>2997525.2</v>
      </c>
      <c r="H59" s="41">
        <v>36426620</v>
      </c>
      <c r="I59" s="41"/>
      <c r="J59" s="41">
        <v>10896828</v>
      </c>
      <c r="K59" s="41">
        <v>-3318373.58</v>
      </c>
      <c r="L59" s="41"/>
      <c r="M59" s="41">
        <v>-6048900</v>
      </c>
      <c r="N59" s="41"/>
      <c r="O59" s="41"/>
      <c r="P59" s="41"/>
      <c r="Q59" s="41"/>
      <c r="R59" s="41"/>
      <c r="S59" s="42">
        <f t="shared" si="10"/>
        <v>551035996.88</v>
      </c>
    </row>
    <row r="60" spans="1:19" x14ac:dyDescent="0.25">
      <c r="A60" s="4" t="s">
        <v>82</v>
      </c>
      <c r="B60" s="4" t="s">
        <v>85</v>
      </c>
      <c r="C60" s="56">
        <v>51501727.869999997</v>
      </c>
      <c r="D60" s="41">
        <v>450000</v>
      </c>
      <c r="E60" s="41"/>
      <c r="F60" s="41"/>
      <c r="G60" s="41">
        <v>2181999.59</v>
      </c>
      <c r="H60" s="41">
        <v>1428500</v>
      </c>
      <c r="I60" s="41"/>
      <c r="J60" s="41"/>
      <c r="K60" s="41">
        <v>-2816400</v>
      </c>
      <c r="L60" s="41"/>
      <c r="M60" s="41"/>
      <c r="N60" s="41"/>
      <c r="O60" s="41"/>
      <c r="P60" s="41"/>
      <c r="Q60" s="41"/>
      <c r="R60" s="41"/>
      <c r="S60" s="42">
        <f t="shared" si="10"/>
        <v>52745827.459999993</v>
      </c>
    </row>
    <row r="61" spans="1:19" x14ac:dyDescent="0.25">
      <c r="A61" s="4" t="s">
        <v>82</v>
      </c>
      <c r="B61" s="4" t="s">
        <v>86</v>
      </c>
      <c r="C61" s="56">
        <v>80000</v>
      </c>
      <c r="D61" s="41"/>
      <c r="E61" s="41"/>
      <c r="F61" s="41"/>
      <c r="G61" s="41"/>
      <c r="H61" s="41"/>
      <c r="I61" s="41">
        <v>10700</v>
      </c>
      <c r="J61" s="41"/>
      <c r="K61" s="41">
        <v>-1831.2</v>
      </c>
      <c r="L61" s="41"/>
      <c r="M61" s="41"/>
      <c r="N61" s="41"/>
      <c r="O61" s="41"/>
      <c r="P61" s="41"/>
      <c r="Q61" s="41"/>
      <c r="R61" s="41"/>
      <c r="S61" s="42">
        <f t="shared" si="10"/>
        <v>88868.800000000003</v>
      </c>
    </row>
    <row r="62" spans="1:19" x14ac:dyDescent="0.25">
      <c r="A62" s="4" t="s">
        <v>82</v>
      </c>
      <c r="B62" s="4" t="s">
        <v>87</v>
      </c>
      <c r="C62" s="56">
        <v>665000</v>
      </c>
      <c r="D62" s="41"/>
      <c r="E62" s="41"/>
      <c r="F62" s="41"/>
      <c r="G62" s="41"/>
      <c r="H62" s="41"/>
      <c r="I62" s="41"/>
      <c r="J62" s="41"/>
      <c r="K62" s="41">
        <v>79000</v>
      </c>
      <c r="L62" s="41"/>
      <c r="M62" s="41"/>
      <c r="N62" s="41"/>
      <c r="O62" s="41"/>
      <c r="P62" s="41"/>
      <c r="Q62" s="41"/>
      <c r="R62" s="41"/>
      <c r="S62" s="42">
        <f t="shared" si="10"/>
        <v>744000</v>
      </c>
    </row>
    <row r="63" spans="1:19" x14ac:dyDescent="0.25">
      <c r="A63" s="4" t="s">
        <v>82</v>
      </c>
      <c r="B63" s="4" t="s">
        <v>88</v>
      </c>
      <c r="C63" s="56">
        <v>33721700.600000001</v>
      </c>
      <c r="D63" s="41">
        <v>595000</v>
      </c>
      <c r="E63" s="41"/>
      <c r="F63" s="41"/>
      <c r="G63" s="41"/>
      <c r="H63" s="41"/>
      <c r="I63" s="41"/>
      <c r="J63" s="41"/>
      <c r="K63" s="41">
        <v>806351.06</v>
      </c>
      <c r="L63" s="41"/>
      <c r="M63" s="41"/>
      <c r="N63" s="41"/>
      <c r="O63" s="41"/>
      <c r="P63" s="41"/>
      <c r="Q63" s="41"/>
      <c r="R63" s="41"/>
      <c r="S63" s="42">
        <f t="shared" si="10"/>
        <v>35123051.660000004</v>
      </c>
    </row>
    <row r="64" spans="1:19" x14ac:dyDescent="0.25">
      <c r="A64" s="6" t="s">
        <v>82</v>
      </c>
      <c r="B64" s="6" t="s">
        <v>82</v>
      </c>
      <c r="C64" s="43">
        <f>SUM(C58:C63)</f>
        <v>648662424.28999996</v>
      </c>
      <c r="D64" s="43">
        <f t="shared" ref="D64:R64" si="21">SUM(D58:D63)</f>
        <v>11273032.309999999</v>
      </c>
      <c r="E64" s="30">
        <f t="shared" ref="E64" si="22">SUM(E58:E63)</f>
        <v>3328713.68</v>
      </c>
      <c r="F64" s="30">
        <f t="shared" si="21"/>
        <v>136358141</v>
      </c>
      <c r="G64" s="30">
        <f t="shared" si="21"/>
        <v>5179524.79</v>
      </c>
      <c r="H64" s="30">
        <f t="shared" si="21"/>
        <v>38653620</v>
      </c>
      <c r="I64" s="30">
        <f t="shared" ref="I64" si="23">SUM(I58:I63)</f>
        <v>10700</v>
      </c>
      <c r="J64" s="43">
        <f t="shared" si="21"/>
        <v>11247828</v>
      </c>
      <c r="K64" s="43">
        <f t="shared" si="21"/>
        <v>-14140141.539999999</v>
      </c>
      <c r="L64" s="30">
        <f t="shared" si="21"/>
        <v>0</v>
      </c>
      <c r="M64" s="30">
        <f t="shared" si="21"/>
        <v>-6048900</v>
      </c>
      <c r="N64" s="30">
        <f t="shared" si="21"/>
        <v>0</v>
      </c>
      <c r="O64" s="30">
        <f t="shared" si="21"/>
        <v>0</v>
      </c>
      <c r="P64" s="30">
        <f t="shared" si="21"/>
        <v>0</v>
      </c>
      <c r="Q64" s="30">
        <f t="shared" si="21"/>
        <v>0</v>
      </c>
      <c r="R64" s="30">
        <f t="shared" si="21"/>
        <v>0</v>
      </c>
      <c r="S64" s="28">
        <f t="shared" si="10"/>
        <v>834524942.52999985</v>
      </c>
    </row>
    <row r="65" spans="1:19" x14ac:dyDescent="0.25">
      <c r="A65" s="4" t="s">
        <v>89</v>
      </c>
      <c r="B65" s="4" t="s">
        <v>91</v>
      </c>
      <c r="C65" s="56">
        <v>44479298.07</v>
      </c>
      <c r="D65" s="41">
        <v>31254402.289999999</v>
      </c>
      <c r="E65" s="41">
        <v>1041836</v>
      </c>
      <c r="F65" s="41"/>
      <c r="G65" s="41">
        <v>-40000</v>
      </c>
      <c r="H65" s="41">
        <v>313200</v>
      </c>
      <c r="I65" s="41">
        <v>800000</v>
      </c>
      <c r="J65" s="41">
        <v>-741778.12</v>
      </c>
      <c r="K65" s="41">
        <v>651487.99</v>
      </c>
      <c r="L65" s="41"/>
      <c r="M65" s="41"/>
      <c r="N65" s="41"/>
      <c r="O65" s="41"/>
      <c r="P65" s="41"/>
      <c r="Q65" s="41"/>
      <c r="R65" s="41"/>
      <c r="S65" s="42">
        <f t="shared" si="10"/>
        <v>77758446.229999989</v>
      </c>
    </row>
    <row r="66" spans="1:19" x14ac:dyDescent="0.25">
      <c r="A66" s="4" t="s">
        <v>89</v>
      </c>
      <c r="B66" s="4" t="s">
        <v>90</v>
      </c>
      <c r="C66" s="56">
        <v>33072792</v>
      </c>
      <c r="D66" s="41">
        <v>746500</v>
      </c>
      <c r="E66" s="41"/>
      <c r="F66" s="41"/>
      <c r="G66" s="41">
        <v>40000</v>
      </c>
      <c r="H66" s="41"/>
      <c r="I66" s="41"/>
      <c r="J66" s="41">
        <v>607000</v>
      </c>
      <c r="K66" s="41">
        <v>1303672</v>
      </c>
      <c r="L66" s="41"/>
      <c r="M66" s="41"/>
      <c r="N66" s="41"/>
      <c r="O66" s="41"/>
      <c r="P66" s="41"/>
      <c r="Q66" s="41"/>
      <c r="R66" s="41"/>
      <c r="S66" s="42">
        <f t="shared" si="10"/>
        <v>35769964</v>
      </c>
    </row>
    <row r="67" spans="1:19" x14ac:dyDescent="0.25">
      <c r="A67" s="6" t="s">
        <v>89</v>
      </c>
      <c r="B67" s="6" t="s">
        <v>89</v>
      </c>
      <c r="C67" s="43">
        <f>SUM(C65:C66)</f>
        <v>77552090.069999993</v>
      </c>
      <c r="D67" s="43">
        <f t="shared" ref="D67:R67" si="24">SUM(D65:D66)</f>
        <v>32000902.289999999</v>
      </c>
      <c r="E67" s="30">
        <f t="shared" ref="E67" si="25">SUM(E65:E66)</f>
        <v>1041836</v>
      </c>
      <c r="F67" s="30">
        <f t="shared" si="24"/>
        <v>0</v>
      </c>
      <c r="G67" s="30">
        <f t="shared" si="24"/>
        <v>0</v>
      </c>
      <c r="H67" s="30">
        <f t="shared" si="24"/>
        <v>313200</v>
      </c>
      <c r="I67" s="30">
        <f t="shared" ref="I67" si="26">SUM(I65:I66)</f>
        <v>800000</v>
      </c>
      <c r="J67" s="43">
        <f t="shared" si="24"/>
        <v>-134778.12</v>
      </c>
      <c r="K67" s="43">
        <f t="shared" si="24"/>
        <v>1955159.99</v>
      </c>
      <c r="L67" s="30">
        <f t="shared" si="24"/>
        <v>0</v>
      </c>
      <c r="M67" s="30">
        <f t="shared" si="24"/>
        <v>0</v>
      </c>
      <c r="N67" s="30">
        <f t="shared" si="24"/>
        <v>0</v>
      </c>
      <c r="O67" s="30">
        <f t="shared" si="24"/>
        <v>0</v>
      </c>
      <c r="P67" s="30">
        <f t="shared" si="24"/>
        <v>0</v>
      </c>
      <c r="Q67" s="30">
        <f t="shared" si="24"/>
        <v>0</v>
      </c>
      <c r="R67" s="30">
        <f t="shared" si="24"/>
        <v>0</v>
      </c>
      <c r="S67" s="28">
        <f t="shared" si="10"/>
        <v>113528410.22999997</v>
      </c>
    </row>
    <row r="68" spans="1:19" x14ac:dyDescent="0.25">
      <c r="A68" s="4" t="s">
        <v>96</v>
      </c>
      <c r="B68" s="4" t="s">
        <v>92</v>
      </c>
      <c r="C68" s="56">
        <v>4400000</v>
      </c>
      <c r="D68" s="41"/>
      <c r="E68" s="41"/>
      <c r="F68" s="41"/>
      <c r="G68" s="41"/>
      <c r="H68" s="41"/>
      <c r="I68" s="41"/>
      <c r="J68" s="41">
        <v>120200</v>
      </c>
      <c r="K68" s="41"/>
      <c r="L68" s="41"/>
      <c r="M68" s="41"/>
      <c r="N68" s="41"/>
      <c r="O68" s="41"/>
      <c r="P68" s="41"/>
      <c r="Q68" s="41"/>
      <c r="R68" s="41"/>
      <c r="S68" s="42">
        <f t="shared" si="10"/>
        <v>4520200</v>
      </c>
    </row>
    <row r="69" spans="1:19" x14ac:dyDescent="0.25">
      <c r="A69" s="4" t="s">
        <v>96</v>
      </c>
      <c r="B69" s="4" t="s">
        <v>93</v>
      </c>
      <c r="C69" s="57">
        <v>7991445</v>
      </c>
      <c r="D69" s="44">
        <v>952080</v>
      </c>
      <c r="E69" s="44">
        <v>1140760</v>
      </c>
      <c r="F69" s="44"/>
      <c r="G69" s="41">
        <v>158680</v>
      </c>
      <c r="H69" s="41">
        <v>158680</v>
      </c>
      <c r="I69" s="41">
        <v>158680</v>
      </c>
      <c r="J69" s="41">
        <v>989840</v>
      </c>
      <c r="K69" s="41">
        <v>223800</v>
      </c>
      <c r="L69" s="44"/>
      <c r="M69" s="44">
        <v>-130245</v>
      </c>
      <c r="N69" s="44">
        <v>317360</v>
      </c>
      <c r="O69" s="44"/>
      <c r="P69" s="44">
        <v>158680</v>
      </c>
      <c r="Q69" s="44"/>
      <c r="R69" s="44"/>
      <c r="S69" s="42">
        <f t="shared" si="10"/>
        <v>12119760</v>
      </c>
    </row>
    <row r="70" spans="1:19" x14ac:dyDescent="0.25">
      <c r="A70" s="4" t="s">
        <v>96</v>
      </c>
      <c r="B70" s="4" t="s">
        <v>94</v>
      </c>
      <c r="C70" s="56">
        <v>60033811.270000003</v>
      </c>
      <c r="D70" s="41"/>
      <c r="E70" s="41"/>
      <c r="F70" s="41"/>
      <c r="G70" s="41"/>
      <c r="H70" s="41">
        <v>-4176000</v>
      </c>
      <c r="I70" s="41"/>
      <c r="J70" s="41">
        <v>-3433924.67</v>
      </c>
      <c r="K70" s="41">
        <v>-8128667.9100000001</v>
      </c>
      <c r="L70" s="41"/>
      <c r="M70" s="41"/>
      <c r="N70" s="41"/>
      <c r="O70" s="41"/>
      <c r="P70" s="41"/>
      <c r="Q70" s="41"/>
      <c r="R70" s="41"/>
      <c r="S70" s="42">
        <f t="shared" si="10"/>
        <v>44295218.689999998</v>
      </c>
    </row>
    <row r="71" spans="1:19" x14ac:dyDescent="0.25">
      <c r="A71" s="4" t="s">
        <v>96</v>
      </c>
      <c r="B71" s="4" t="s">
        <v>95</v>
      </c>
      <c r="C71" s="56">
        <v>2682883</v>
      </c>
      <c r="D71" s="41">
        <v>264177.53000000003</v>
      </c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2">
        <f t="shared" si="10"/>
        <v>2947060.5300000003</v>
      </c>
    </row>
    <row r="72" spans="1:19" x14ac:dyDescent="0.25">
      <c r="A72" s="6" t="s">
        <v>96</v>
      </c>
      <c r="B72" s="6" t="s">
        <v>96</v>
      </c>
      <c r="C72" s="43">
        <f>SUM(C68:C71)</f>
        <v>75108139.270000011</v>
      </c>
      <c r="D72" s="43">
        <f t="shared" ref="D72:R72" si="27">SUM(D68:D71)</f>
        <v>1216257.53</v>
      </c>
      <c r="E72" s="30">
        <f t="shared" ref="E72" si="28">SUM(E68:E71)</f>
        <v>1140760</v>
      </c>
      <c r="F72" s="30">
        <f t="shared" si="27"/>
        <v>0</v>
      </c>
      <c r="G72" s="30">
        <f t="shared" si="27"/>
        <v>158680</v>
      </c>
      <c r="H72" s="30">
        <f t="shared" si="27"/>
        <v>-4017320</v>
      </c>
      <c r="I72" s="30">
        <f t="shared" ref="I72" si="29">SUM(I68:I71)</f>
        <v>158680</v>
      </c>
      <c r="J72" s="43">
        <f t="shared" si="27"/>
        <v>-2323884.67</v>
      </c>
      <c r="K72" s="43">
        <f t="shared" si="27"/>
        <v>-7904867.9100000001</v>
      </c>
      <c r="L72" s="30">
        <f t="shared" si="27"/>
        <v>0</v>
      </c>
      <c r="M72" s="30">
        <f t="shared" si="27"/>
        <v>-130245</v>
      </c>
      <c r="N72" s="30">
        <f t="shared" si="27"/>
        <v>317360</v>
      </c>
      <c r="O72" s="30">
        <f t="shared" si="27"/>
        <v>0</v>
      </c>
      <c r="P72" s="30">
        <f t="shared" si="27"/>
        <v>158680</v>
      </c>
      <c r="Q72" s="30">
        <f t="shared" si="27"/>
        <v>0</v>
      </c>
      <c r="R72" s="30">
        <f t="shared" si="27"/>
        <v>0</v>
      </c>
      <c r="S72" s="28">
        <f t="shared" si="10"/>
        <v>63882239.220000014</v>
      </c>
    </row>
    <row r="73" spans="1:19" x14ac:dyDescent="0.25">
      <c r="A73" s="4" t="s">
        <v>97</v>
      </c>
      <c r="B73" s="4" t="s">
        <v>98</v>
      </c>
      <c r="C73" s="56">
        <v>0</v>
      </c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2">
        <f t="shared" si="10"/>
        <v>0</v>
      </c>
    </row>
    <row r="74" spans="1:19" x14ac:dyDescent="0.25">
      <c r="A74" s="4" t="s">
        <v>97</v>
      </c>
      <c r="B74" s="4" t="s">
        <v>99</v>
      </c>
      <c r="C74" s="56">
        <v>19255030.789999999</v>
      </c>
      <c r="D74" s="41">
        <v>5110000</v>
      </c>
      <c r="E74" s="41"/>
      <c r="F74" s="41"/>
      <c r="G74" s="41">
        <v>245000</v>
      </c>
      <c r="H74" s="41">
        <v>1185000</v>
      </c>
      <c r="I74" s="41"/>
      <c r="J74" s="41">
        <v>-300000</v>
      </c>
      <c r="K74" s="41">
        <v>-1425000</v>
      </c>
      <c r="L74" s="41"/>
      <c r="M74" s="41"/>
      <c r="N74" s="41"/>
      <c r="O74" s="41"/>
      <c r="P74" s="41"/>
      <c r="Q74" s="41"/>
      <c r="R74" s="41"/>
      <c r="S74" s="42">
        <f t="shared" si="10"/>
        <v>24070030.789999999</v>
      </c>
    </row>
    <row r="75" spans="1:19" x14ac:dyDescent="0.25">
      <c r="A75" s="6" t="s">
        <v>97</v>
      </c>
      <c r="B75" s="6" t="s">
        <v>97</v>
      </c>
      <c r="C75" s="43">
        <f>SUM(C73:C74)</f>
        <v>19255030.789999999</v>
      </c>
      <c r="D75" s="43">
        <f t="shared" ref="D75:R75" si="30">SUM(D73:D74)</f>
        <v>5110000</v>
      </c>
      <c r="E75" s="30">
        <f t="shared" ref="E75" si="31">SUM(E73:E74)</f>
        <v>0</v>
      </c>
      <c r="F75" s="30">
        <f t="shared" si="30"/>
        <v>0</v>
      </c>
      <c r="G75" s="30">
        <f t="shared" si="30"/>
        <v>245000</v>
      </c>
      <c r="H75" s="30">
        <f t="shared" si="30"/>
        <v>1185000</v>
      </c>
      <c r="I75" s="30">
        <f t="shared" ref="I75" si="32">SUM(I73:I74)</f>
        <v>0</v>
      </c>
      <c r="J75" s="43">
        <f t="shared" si="30"/>
        <v>-300000</v>
      </c>
      <c r="K75" s="43">
        <f t="shared" si="30"/>
        <v>-1425000</v>
      </c>
      <c r="L75" s="30">
        <f t="shared" si="30"/>
        <v>0</v>
      </c>
      <c r="M75" s="30">
        <f t="shared" si="30"/>
        <v>0</v>
      </c>
      <c r="N75" s="30">
        <f t="shared" si="30"/>
        <v>0</v>
      </c>
      <c r="O75" s="30">
        <f t="shared" si="30"/>
        <v>0</v>
      </c>
      <c r="P75" s="30">
        <f t="shared" si="30"/>
        <v>0</v>
      </c>
      <c r="Q75" s="30">
        <f t="shared" si="30"/>
        <v>0</v>
      </c>
      <c r="R75" s="30">
        <f t="shared" si="30"/>
        <v>0</v>
      </c>
      <c r="S75" s="28">
        <f t="shared" si="10"/>
        <v>24070030.789999999</v>
      </c>
    </row>
    <row r="76" spans="1:19" x14ac:dyDescent="0.25">
      <c r="A76" s="4" t="s">
        <v>102</v>
      </c>
      <c r="B76" s="4" t="s">
        <v>100</v>
      </c>
      <c r="C76" s="56">
        <v>0</v>
      </c>
      <c r="D76" s="41"/>
      <c r="E76" s="41"/>
      <c r="F76" s="41"/>
      <c r="G76" s="41">
        <v>500000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2">
        <f t="shared" si="10"/>
        <v>500000</v>
      </c>
    </row>
    <row r="77" spans="1:19" x14ac:dyDescent="0.25">
      <c r="A77" s="4" t="s">
        <v>102</v>
      </c>
      <c r="B77" s="4" t="s">
        <v>101</v>
      </c>
      <c r="C77" s="56">
        <v>500000</v>
      </c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2">
        <f t="shared" si="10"/>
        <v>500000</v>
      </c>
    </row>
    <row r="78" spans="1:19" x14ac:dyDescent="0.25">
      <c r="A78" s="6" t="s">
        <v>102</v>
      </c>
      <c r="B78" s="6" t="s">
        <v>102</v>
      </c>
      <c r="C78" s="43">
        <f>SUM(C76:C77)</f>
        <v>500000</v>
      </c>
      <c r="D78" s="43">
        <f t="shared" ref="D78:R78" si="33">SUM(D76:D77)</f>
        <v>0</v>
      </c>
      <c r="E78" s="30">
        <f t="shared" ref="E78" si="34">SUM(E76:E77)</f>
        <v>0</v>
      </c>
      <c r="F78" s="30">
        <f t="shared" si="33"/>
        <v>0</v>
      </c>
      <c r="G78" s="30">
        <f t="shared" si="33"/>
        <v>500000</v>
      </c>
      <c r="H78" s="30">
        <f t="shared" si="33"/>
        <v>0</v>
      </c>
      <c r="I78" s="30">
        <f t="shared" ref="I78" si="35">SUM(I76:I77)</f>
        <v>0</v>
      </c>
      <c r="J78" s="43">
        <f t="shared" si="33"/>
        <v>0</v>
      </c>
      <c r="K78" s="43">
        <f t="shared" si="33"/>
        <v>0</v>
      </c>
      <c r="L78" s="30">
        <f t="shared" si="33"/>
        <v>0</v>
      </c>
      <c r="M78" s="30">
        <f t="shared" si="33"/>
        <v>0</v>
      </c>
      <c r="N78" s="30">
        <f t="shared" si="33"/>
        <v>0</v>
      </c>
      <c r="O78" s="30">
        <f t="shared" si="33"/>
        <v>0</v>
      </c>
      <c r="P78" s="30">
        <f t="shared" si="33"/>
        <v>0</v>
      </c>
      <c r="Q78" s="30">
        <f t="shared" si="33"/>
        <v>0</v>
      </c>
      <c r="R78" s="30">
        <f t="shared" si="33"/>
        <v>0</v>
      </c>
      <c r="S78" s="28">
        <f t="shared" si="10"/>
        <v>1000000</v>
      </c>
    </row>
    <row r="79" spans="1:19" x14ac:dyDescent="0.25">
      <c r="A79" s="4" t="s">
        <v>104</v>
      </c>
      <c r="B79" s="4" t="s">
        <v>103</v>
      </c>
      <c r="C79" s="56">
        <v>50000</v>
      </c>
      <c r="D79" s="41"/>
      <c r="E79" s="41"/>
      <c r="F79" s="41"/>
      <c r="G79" s="41"/>
      <c r="H79" s="41"/>
      <c r="I79" s="41"/>
      <c r="J79" s="41">
        <v>-48650.95</v>
      </c>
      <c r="K79" s="41"/>
      <c r="L79" s="41"/>
      <c r="M79" s="41"/>
      <c r="N79" s="41"/>
      <c r="O79" s="41"/>
      <c r="P79" s="41"/>
      <c r="Q79" s="41"/>
      <c r="R79" s="41"/>
      <c r="S79" s="42">
        <f t="shared" si="10"/>
        <v>1349.0500000000029</v>
      </c>
    </row>
    <row r="80" spans="1:19" x14ac:dyDescent="0.25">
      <c r="A80" s="6" t="s">
        <v>104</v>
      </c>
      <c r="B80" s="6" t="s">
        <v>104</v>
      </c>
      <c r="C80" s="43">
        <f>C79</f>
        <v>50000</v>
      </c>
      <c r="D80" s="43">
        <f t="shared" ref="D80:R80" si="36">D79</f>
        <v>0</v>
      </c>
      <c r="E80" s="30">
        <f t="shared" ref="E80" si="37">E79</f>
        <v>0</v>
      </c>
      <c r="F80" s="30">
        <f t="shared" si="36"/>
        <v>0</v>
      </c>
      <c r="G80" s="30">
        <f t="shared" si="36"/>
        <v>0</v>
      </c>
      <c r="H80" s="30">
        <f t="shared" si="36"/>
        <v>0</v>
      </c>
      <c r="I80" s="30">
        <f t="shared" ref="I80" si="38">I79</f>
        <v>0</v>
      </c>
      <c r="J80" s="43">
        <f t="shared" si="36"/>
        <v>-48650.95</v>
      </c>
      <c r="K80" s="43">
        <f t="shared" si="36"/>
        <v>0</v>
      </c>
      <c r="L80" s="30">
        <f t="shared" si="36"/>
        <v>0</v>
      </c>
      <c r="M80" s="30">
        <f t="shared" si="36"/>
        <v>0</v>
      </c>
      <c r="N80" s="30">
        <f t="shared" si="36"/>
        <v>0</v>
      </c>
      <c r="O80" s="30">
        <f t="shared" si="36"/>
        <v>0</v>
      </c>
      <c r="P80" s="30">
        <f t="shared" si="36"/>
        <v>0</v>
      </c>
      <c r="Q80" s="30">
        <f t="shared" si="36"/>
        <v>0</v>
      </c>
      <c r="R80" s="30">
        <f t="shared" si="36"/>
        <v>0</v>
      </c>
      <c r="S80" s="28">
        <f t="shared" si="10"/>
        <v>1349.0500000000029</v>
      </c>
    </row>
    <row r="81" spans="1:19" x14ac:dyDescent="0.25">
      <c r="A81" s="6"/>
      <c r="B81" s="5" t="s">
        <v>1</v>
      </c>
      <c r="C81" s="43">
        <f>C44+C46+C52+C57+C64+C67+C72+C75+C78+C80</f>
        <v>1114933631.3799999</v>
      </c>
      <c r="D81" s="43">
        <f t="shared" ref="D81:R81" si="39">D44+D46+D52+D57+D64+D67+D72+D75+D78+D80</f>
        <v>135777379.49000001</v>
      </c>
      <c r="E81" s="30">
        <f t="shared" ref="E81" si="40">E44+E46+E52+E57+E64+E67+E72+E75+E78+E80</f>
        <v>18553019.68</v>
      </c>
      <c r="F81" s="30">
        <f t="shared" si="39"/>
        <v>136458141</v>
      </c>
      <c r="G81" s="30">
        <f t="shared" si="39"/>
        <v>7394887.9199999999</v>
      </c>
      <c r="H81" s="30">
        <f t="shared" si="39"/>
        <v>72383305.579999998</v>
      </c>
      <c r="I81" s="30">
        <f t="shared" ref="I81" si="41">I44+I46+I52+I57+I64+I67+I72+I75+I78+I80</f>
        <v>43747961.769999996</v>
      </c>
      <c r="J81" s="43">
        <f t="shared" si="39"/>
        <v>69659998.579999983</v>
      </c>
      <c r="K81" s="43">
        <f t="shared" si="39"/>
        <v>-24591296.869999997</v>
      </c>
      <c r="L81" s="30">
        <f t="shared" si="39"/>
        <v>7.2759576141834259E-12</v>
      </c>
      <c r="M81" s="30">
        <f t="shared" si="39"/>
        <v>-8154736.75</v>
      </c>
      <c r="N81" s="30">
        <f t="shared" si="39"/>
        <v>0</v>
      </c>
      <c r="O81" s="30">
        <f t="shared" si="39"/>
        <v>0</v>
      </c>
      <c r="P81" s="30">
        <f t="shared" si="39"/>
        <v>0</v>
      </c>
      <c r="Q81" s="30">
        <f t="shared" si="39"/>
        <v>0</v>
      </c>
      <c r="R81" s="30">
        <f t="shared" si="39"/>
        <v>0</v>
      </c>
      <c r="S81" s="28">
        <f t="shared" si="10"/>
        <v>1566162291.78</v>
      </c>
    </row>
  </sheetData>
  <mergeCells count="3">
    <mergeCell ref="A3:A4"/>
    <mergeCell ref="B3:B4"/>
    <mergeCell ref="B1:H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Доходы, расходы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2025-05-13T05:06:39Z</dcterms:modified>
</cp:coreProperties>
</file>