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, расходы" sheetId="4" r:id="rId1"/>
  </sheets>
  <calcPr calcId="124519"/>
</workbook>
</file>

<file path=xl/calcChain.xml><?xml version="1.0" encoding="utf-8"?>
<calcChain xmlns="http://schemas.openxmlformats.org/spreadsheetml/2006/main">
  <c r="G16" i="4"/>
  <c r="G17"/>
  <c r="G18"/>
  <c r="G19"/>
  <c r="G20"/>
  <c r="G21"/>
  <c r="G22"/>
  <c r="G23"/>
  <c r="G15"/>
  <c r="G7"/>
  <c r="G8"/>
  <c r="G9"/>
  <c r="G10"/>
  <c r="G11"/>
  <c r="G12"/>
  <c r="G13"/>
  <c r="G6"/>
  <c r="G27"/>
  <c r="G26"/>
  <c r="G28"/>
  <c r="G14"/>
  <c r="E27"/>
  <c r="E28"/>
  <c r="E26"/>
  <c r="C14"/>
  <c r="I25"/>
  <c r="I14"/>
  <c r="I24" s="1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36"/>
  <c r="I5" l="1"/>
  <c r="H5"/>
  <c r="G5"/>
  <c r="F5"/>
  <c r="E5"/>
  <c r="D5"/>
  <c r="C5"/>
  <c r="H80"/>
  <c r="G80"/>
  <c r="F80"/>
  <c r="E80"/>
  <c r="D80"/>
  <c r="C80"/>
  <c r="H78"/>
  <c r="G78"/>
  <c r="F78"/>
  <c r="E78"/>
  <c r="D78"/>
  <c r="C78"/>
  <c r="H75"/>
  <c r="G75"/>
  <c r="F75"/>
  <c r="E75"/>
  <c r="D75"/>
  <c r="C75"/>
  <c r="H72"/>
  <c r="G72"/>
  <c r="F72"/>
  <c r="E72"/>
  <c r="D72"/>
  <c r="C72"/>
  <c r="H67"/>
  <c r="G67"/>
  <c r="F67"/>
  <c r="E67"/>
  <c r="D67"/>
  <c r="C67"/>
  <c r="H64"/>
  <c r="G64"/>
  <c r="F64"/>
  <c r="E64"/>
  <c r="D64"/>
  <c r="C64"/>
  <c r="H57"/>
  <c r="G57"/>
  <c r="F57"/>
  <c r="E57"/>
  <c r="D57"/>
  <c r="C57"/>
  <c r="H52"/>
  <c r="G52"/>
  <c r="F52"/>
  <c r="E52"/>
  <c r="D52"/>
  <c r="C52"/>
  <c r="H46"/>
  <c r="G46"/>
  <c r="F46"/>
  <c r="E46"/>
  <c r="D46"/>
  <c r="C46"/>
  <c r="H44"/>
  <c r="G44"/>
  <c r="F44"/>
  <c r="E44"/>
  <c r="D44"/>
  <c r="C44"/>
  <c r="E25"/>
  <c r="H14"/>
  <c r="F14"/>
  <c r="E14"/>
  <c r="D14"/>
  <c r="H25"/>
  <c r="G25"/>
  <c r="F25"/>
  <c r="D25"/>
  <c r="C25"/>
  <c r="G81" l="1"/>
  <c r="C81"/>
  <c r="F81"/>
  <c r="E81"/>
  <c r="D81"/>
  <c r="H81"/>
  <c r="E24"/>
  <c r="E31" s="1"/>
  <c r="G24"/>
  <c r="G31" s="1"/>
  <c r="D24"/>
  <c r="D31"/>
  <c r="H24"/>
  <c r="H31" s="1"/>
  <c r="F24"/>
  <c r="F31" s="1"/>
  <c r="I31"/>
  <c r="C24"/>
  <c r="C31" s="1"/>
</calcChain>
</file>

<file path=xl/sharedStrings.xml><?xml version="1.0" encoding="utf-8"?>
<sst xmlns="http://schemas.openxmlformats.org/spreadsheetml/2006/main" count="181" uniqueCount="87">
  <si>
    <t>Решение</t>
  </si>
  <si>
    <t>Пост адм ДГО</t>
  </si>
  <si>
    <t>ИТОГО</t>
  </si>
  <si>
    <t>руб.</t>
  </si>
  <si>
    <t>Раздел</t>
  </si>
  <si>
    <t>Подраздел</t>
  </si>
  <si>
    <t>01</t>
  </si>
  <si>
    <t>02</t>
  </si>
  <si>
    <t>03</t>
  </si>
  <si>
    <t>04</t>
  </si>
  <si>
    <t>05</t>
  </si>
  <si>
    <t>06</t>
  </si>
  <si>
    <t>07</t>
  </si>
  <si>
    <t>11</t>
  </si>
  <si>
    <t>12</t>
  </si>
  <si>
    <t>09</t>
  </si>
  <si>
    <t>08</t>
  </si>
  <si>
    <t>10</t>
  </si>
  <si>
    <t>13</t>
  </si>
  <si>
    <t>00</t>
  </si>
  <si>
    <t>Код бюджетной классификации</t>
  </si>
  <si>
    <t>Вид дохода</t>
  </si>
  <si>
    <t>000 1 00 00000 00 0000 110</t>
  </si>
  <si>
    <t>Налоговые доходы  всего, в том числе:</t>
  </si>
  <si>
    <t>000 1 01 02000 01 0000 110</t>
  </si>
  <si>
    <t>НДФЛ</t>
  </si>
  <si>
    <t>000 1 03 02000 01 0000 110</t>
  </si>
  <si>
    <t xml:space="preserve">Доходы от уплаты акцизов </t>
  </si>
  <si>
    <t>000 1 05 02000 02 0000 110</t>
  </si>
  <si>
    <t>ЕНВД</t>
  </si>
  <si>
    <t>000 1 05 03000 01 0000 110</t>
  </si>
  <si>
    <t xml:space="preserve">Сельскохозяйственный налог </t>
  </si>
  <si>
    <t>000 1 05 04000 02 0000 110</t>
  </si>
  <si>
    <t>Патент</t>
  </si>
  <si>
    <t>000 1 06 01000 00 0000 110</t>
  </si>
  <si>
    <t>Налог на имущество физ.лиц</t>
  </si>
  <si>
    <t>000 1 06 06000 00 0000 110</t>
  </si>
  <si>
    <t>Земельный налог</t>
  </si>
  <si>
    <t>000 1 08 00000 00 0000 110</t>
  </si>
  <si>
    <t>Государственная пошлина</t>
  </si>
  <si>
    <t>000 1 10 00000 00 0000 000</t>
  </si>
  <si>
    <t>Неналоговые доходы всего, в том числе:</t>
  </si>
  <si>
    <t>000 1 11 05000 00 0000 120</t>
  </si>
  <si>
    <t>Аренда земли</t>
  </si>
  <si>
    <t>000 1 14 06012 04 0000 430</t>
  </si>
  <si>
    <t>Продажа земли</t>
  </si>
  <si>
    <t>000 1 11 09000 00 0000 120</t>
  </si>
  <si>
    <t>Аренда имущества, в.ч.</t>
  </si>
  <si>
    <t>- найм</t>
  </si>
  <si>
    <t>000 1 14 02043 04 0000 410</t>
  </si>
  <si>
    <t>Продажа имущества</t>
  </si>
  <si>
    <t>000 1 12 01000 01 0000 120</t>
  </si>
  <si>
    <t>Плата за негативное воздействие на окруж.среду</t>
  </si>
  <si>
    <t xml:space="preserve">000 1 17 00000 00 0000 000 </t>
  </si>
  <si>
    <t>Прочие неналоговые доходы</t>
  </si>
  <si>
    <t>000 1 13 00000 00 0000 000</t>
  </si>
  <si>
    <t>Доходы от оказания платных услуг</t>
  </si>
  <si>
    <t>000 1 16 00000 00 0000 000</t>
  </si>
  <si>
    <t>Штрафы</t>
  </si>
  <si>
    <t>000 1 00 00000 00 0000 000</t>
  </si>
  <si>
    <t>Итого налоговые и неналоговые доходы</t>
  </si>
  <si>
    <t>000 2 00 00000 00 0000 000</t>
  </si>
  <si>
    <t>Безвозмездные поступления, в том числе</t>
  </si>
  <si>
    <t>000 2 02 10000 00 0000 150</t>
  </si>
  <si>
    <t>Дотации</t>
  </si>
  <si>
    <t>000 2 02 20000 00 0000 150</t>
  </si>
  <si>
    <t>Субсидии</t>
  </si>
  <si>
    <t>000 2 02 30000 00 0000 150</t>
  </si>
  <si>
    <t>Субвенции</t>
  </si>
  <si>
    <t xml:space="preserve"> 000 2 19 00000 00 0000 000</t>
  </si>
  <si>
    <t xml:space="preserve"> Возврат остатков субсидий, субвенций и иных межбюджетных трансфертов прошлых лет </t>
  </si>
  <si>
    <t>ВСЕГО ДОХОДОВ:</t>
  </si>
  <si>
    <t xml:space="preserve">Уточненный бюджет </t>
  </si>
  <si>
    <t xml:space="preserve">Первоначальное </t>
  </si>
  <si>
    <t>решение о бюджете</t>
  </si>
  <si>
    <t>РАСХОДЫ</t>
  </si>
  <si>
    <t>бюджетной классификации</t>
  </si>
  <si>
    <t>Сведения о внесенных изменениях в решение Думы Дальнереченского городского округа от 24.12.2019 № 18 " О бюджете Дальнереченского городского округа на 2020 год и плановый период 2021-2022 г.г."</t>
  </si>
  <si>
    <t>решение              на 2020 год</t>
  </si>
  <si>
    <t>№ 27 от 28.04.2020</t>
  </si>
  <si>
    <t>№ 62 от 06.11.2020</t>
  </si>
  <si>
    <t>№ 67 от 27.11.2020</t>
  </si>
  <si>
    <t>№ 80 от 24.12.2020</t>
  </si>
  <si>
    <t>№ 1113 от 29.12.2020</t>
  </si>
  <si>
    <t>на 2020 год</t>
  </si>
  <si>
    <t>000 2 02 40000 04 0000 150</t>
  </si>
  <si>
    <t>Иные межбюджетные трансферты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</si>
</sst>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4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workbookViewId="0">
      <selection activeCell="E13" sqref="E13"/>
    </sheetView>
  </sheetViews>
  <sheetFormatPr defaultRowHeight="15"/>
  <cols>
    <col min="1" max="1" width="27.28515625" customWidth="1"/>
    <col min="2" max="2" width="29.85546875" style="4" customWidth="1"/>
    <col min="3" max="3" width="15.42578125" style="4" customWidth="1"/>
    <col min="4" max="4" width="14.28515625" style="4" customWidth="1"/>
    <col min="5" max="5" width="13.7109375" style="4" customWidth="1"/>
    <col min="6" max="6" width="13.42578125" style="4" customWidth="1"/>
    <col min="7" max="7" width="13.5703125" style="4" customWidth="1"/>
    <col min="8" max="8" width="16.28515625" style="4" customWidth="1"/>
    <col min="9" max="9" width="16.5703125" style="4" customWidth="1"/>
  </cols>
  <sheetData>
    <row r="1" spans="1:9" ht="30.75" customHeight="1">
      <c r="B1" s="42" t="s">
        <v>77</v>
      </c>
      <c r="C1" s="42"/>
      <c r="D1" s="42"/>
      <c r="E1" s="42"/>
      <c r="F1" s="42"/>
      <c r="G1" s="42"/>
      <c r="H1" s="42"/>
    </row>
    <row r="2" spans="1:9" ht="15.75" thickBot="1">
      <c r="I2" s="4" t="s">
        <v>3</v>
      </c>
    </row>
    <row r="3" spans="1:9" ht="25.5">
      <c r="A3" s="38" t="s">
        <v>20</v>
      </c>
      <c r="B3" s="40" t="s">
        <v>21</v>
      </c>
      <c r="C3" s="1" t="s">
        <v>73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1</v>
      </c>
      <c r="I3" s="3" t="s">
        <v>72</v>
      </c>
    </row>
    <row r="4" spans="1:9" s="5" customFormat="1" ht="36" customHeight="1" thickBot="1">
      <c r="A4" s="39"/>
      <c r="B4" s="41"/>
      <c r="C4" s="6" t="s">
        <v>78</v>
      </c>
      <c r="D4" s="32" t="s">
        <v>79</v>
      </c>
      <c r="E4" s="32" t="s">
        <v>80</v>
      </c>
      <c r="F4" s="32" t="s">
        <v>81</v>
      </c>
      <c r="G4" s="32" t="s">
        <v>82</v>
      </c>
      <c r="H4" s="32" t="s">
        <v>83</v>
      </c>
      <c r="I4" s="6" t="s">
        <v>84</v>
      </c>
    </row>
    <row r="5" spans="1:9" ht="31.5">
      <c r="A5" s="29" t="s">
        <v>22</v>
      </c>
      <c r="B5" s="30" t="s">
        <v>23</v>
      </c>
      <c r="C5" s="35">
        <f>C6+C7+C8+C9+C10+C11+C12+C13</f>
        <v>373339000</v>
      </c>
      <c r="D5" s="43">
        <f t="shared" ref="D5:H5" si="0">D6+D7+D8+D9+D10+D11+D12+D13</f>
        <v>0</v>
      </c>
      <c r="E5" s="43">
        <f t="shared" si="0"/>
        <v>0</v>
      </c>
      <c r="F5" s="43">
        <f t="shared" si="0"/>
        <v>0</v>
      </c>
      <c r="G5" s="43">
        <f t="shared" si="0"/>
        <v>-4843260</v>
      </c>
      <c r="H5" s="43">
        <f t="shared" si="0"/>
        <v>0</v>
      </c>
      <c r="I5" s="43">
        <f>I6+I7+I8+I9+I10+I11+I12+I13</f>
        <v>368495740</v>
      </c>
    </row>
    <row r="6" spans="1:9">
      <c r="A6" s="18" t="s">
        <v>24</v>
      </c>
      <c r="B6" s="10" t="s">
        <v>25</v>
      </c>
      <c r="C6" s="36">
        <v>308441000</v>
      </c>
      <c r="D6" s="44"/>
      <c r="E6" s="44"/>
      <c r="F6" s="44"/>
      <c r="G6" s="44">
        <f>I6-C6</f>
        <v>-5653260</v>
      </c>
      <c r="H6" s="44"/>
      <c r="I6" s="44">
        <v>302787740</v>
      </c>
    </row>
    <row r="7" spans="1:9">
      <c r="A7" s="18" t="s">
        <v>26</v>
      </c>
      <c r="B7" s="10" t="s">
        <v>27</v>
      </c>
      <c r="C7" s="36">
        <v>12400000</v>
      </c>
      <c r="D7" s="44"/>
      <c r="E7" s="44"/>
      <c r="F7" s="44"/>
      <c r="G7" s="44">
        <f t="shared" ref="G7:G13" si="1">I7-C7</f>
        <v>0</v>
      </c>
      <c r="H7" s="44"/>
      <c r="I7" s="44">
        <v>12400000</v>
      </c>
    </row>
    <row r="8" spans="1:9">
      <c r="A8" s="18" t="s">
        <v>28</v>
      </c>
      <c r="B8" s="10" t="s">
        <v>29</v>
      </c>
      <c r="C8" s="36">
        <v>18560000</v>
      </c>
      <c r="D8" s="44"/>
      <c r="E8" s="44"/>
      <c r="F8" s="44"/>
      <c r="G8" s="44">
        <f t="shared" si="1"/>
        <v>640000</v>
      </c>
      <c r="H8" s="44"/>
      <c r="I8" s="44">
        <v>19200000</v>
      </c>
    </row>
    <row r="9" spans="1:9">
      <c r="A9" s="18" t="s">
        <v>30</v>
      </c>
      <c r="B9" s="10" t="s">
        <v>31</v>
      </c>
      <c r="C9" s="36">
        <v>26000</v>
      </c>
      <c r="D9" s="44"/>
      <c r="E9" s="44"/>
      <c r="F9" s="44"/>
      <c r="G9" s="44">
        <f t="shared" si="1"/>
        <v>0</v>
      </c>
      <c r="H9" s="44"/>
      <c r="I9" s="44">
        <v>26000</v>
      </c>
    </row>
    <row r="10" spans="1:9">
      <c r="A10" s="18" t="s">
        <v>32</v>
      </c>
      <c r="B10" s="10" t="s">
        <v>33</v>
      </c>
      <c r="C10" s="36">
        <v>600000</v>
      </c>
      <c r="D10" s="44"/>
      <c r="E10" s="44"/>
      <c r="F10" s="44"/>
      <c r="G10" s="44">
        <f t="shared" si="1"/>
        <v>-230000</v>
      </c>
      <c r="H10" s="44"/>
      <c r="I10" s="44">
        <v>370000</v>
      </c>
    </row>
    <row r="11" spans="1:9">
      <c r="A11" s="18" t="s">
        <v>34</v>
      </c>
      <c r="B11" s="10" t="s">
        <v>35</v>
      </c>
      <c r="C11" s="36">
        <v>14312000</v>
      </c>
      <c r="D11" s="44"/>
      <c r="E11" s="44"/>
      <c r="F11" s="44"/>
      <c r="G11" s="44">
        <f t="shared" si="1"/>
        <v>0</v>
      </c>
      <c r="H11" s="44"/>
      <c r="I11" s="44">
        <v>14312000</v>
      </c>
    </row>
    <row r="12" spans="1:9">
      <c r="A12" s="18" t="s">
        <v>36</v>
      </c>
      <c r="B12" s="10" t="s">
        <v>37</v>
      </c>
      <c r="C12" s="36">
        <v>13700000</v>
      </c>
      <c r="D12" s="44"/>
      <c r="E12" s="44"/>
      <c r="F12" s="44"/>
      <c r="G12" s="44">
        <f t="shared" si="1"/>
        <v>0</v>
      </c>
      <c r="H12" s="44"/>
      <c r="I12" s="44">
        <v>13700000</v>
      </c>
    </row>
    <row r="13" spans="1:9">
      <c r="A13" s="18" t="s">
        <v>38</v>
      </c>
      <c r="B13" s="10" t="s">
        <v>39</v>
      </c>
      <c r="C13" s="36">
        <v>5300000</v>
      </c>
      <c r="D13" s="44"/>
      <c r="E13" s="44"/>
      <c r="F13" s="44"/>
      <c r="G13" s="44">
        <f t="shared" si="1"/>
        <v>400000</v>
      </c>
      <c r="H13" s="44"/>
      <c r="I13" s="44">
        <v>5700000</v>
      </c>
    </row>
    <row r="14" spans="1:9" ht="31.5">
      <c r="A14" s="17" t="s">
        <v>40</v>
      </c>
      <c r="B14" s="11" t="s">
        <v>41</v>
      </c>
      <c r="C14" s="37">
        <f>C15+C16+C17+C19+C20+C21+C22+C23</f>
        <v>24739740</v>
      </c>
      <c r="D14" s="45">
        <f t="shared" ref="D14:I14" si="2">D15+D16+D17+D18+D19+D20+D21+D22+D23</f>
        <v>0</v>
      </c>
      <c r="E14" s="45">
        <f t="shared" si="2"/>
        <v>0</v>
      </c>
      <c r="F14" s="45">
        <f t="shared" si="2"/>
        <v>0</v>
      </c>
      <c r="G14" s="45">
        <f>G15+G16+G17+G19+G20+G21+G22+G23</f>
        <v>4843260</v>
      </c>
      <c r="H14" s="45">
        <f t="shared" si="2"/>
        <v>0</v>
      </c>
      <c r="I14" s="45">
        <f>I15+I16+I17+I19+I20+I21+I22+I23</f>
        <v>29583000</v>
      </c>
    </row>
    <row r="15" spans="1:9">
      <c r="A15" s="18" t="s">
        <v>42</v>
      </c>
      <c r="B15" s="10" t="s">
        <v>43</v>
      </c>
      <c r="C15" s="36">
        <v>17200000</v>
      </c>
      <c r="D15" s="44"/>
      <c r="E15" s="44"/>
      <c r="F15" s="44"/>
      <c r="G15" s="44">
        <f>I15-C15</f>
        <v>-2800000</v>
      </c>
      <c r="H15" s="44"/>
      <c r="I15" s="44">
        <v>14400000</v>
      </c>
    </row>
    <row r="16" spans="1:9">
      <c r="A16" s="18" t="s">
        <v>44</v>
      </c>
      <c r="B16" s="10" t="s">
        <v>45</v>
      </c>
      <c r="C16" s="36">
        <v>3600000</v>
      </c>
      <c r="D16" s="44"/>
      <c r="E16" s="44"/>
      <c r="F16" s="44"/>
      <c r="G16" s="44">
        <f t="shared" ref="G16:G23" si="3">I16-C16</f>
        <v>3824000</v>
      </c>
      <c r="H16" s="44"/>
      <c r="I16" s="44">
        <v>7424000</v>
      </c>
    </row>
    <row r="17" spans="1:9">
      <c r="A17" s="18" t="s">
        <v>46</v>
      </c>
      <c r="B17" s="10" t="s">
        <v>47</v>
      </c>
      <c r="C17" s="36">
        <v>2225240</v>
      </c>
      <c r="D17" s="44"/>
      <c r="E17" s="44"/>
      <c r="F17" s="44"/>
      <c r="G17" s="44">
        <f t="shared" si="3"/>
        <v>174760</v>
      </c>
      <c r="H17" s="44"/>
      <c r="I17" s="44">
        <v>2400000</v>
      </c>
    </row>
    <row r="18" spans="1:9">
      <c r="A18" s="18" t="s">
        <v>46</v>
      </c>
      <c r="B18" s="10" t="s">
        <v>48</v>
      </c>
      <c r="C18" s="36">
        <v>1514000</v>
      </c>
      <c r="D18" s="44"/>
      <c r="E18" s="44"/>
      <c r="F18" s="44"/>
      <c r="G18" s="44">
        <f t="shared" si="3"/>
        <v>0</v>
      </c>
      <c r="H18" s="44"/>
      <c r="I18" s="44">
        <v>1514000</v>
      </c>
    </row>
    <row r="19" spans="1:9">
      <c r="A19" s="18" t="s">
        <v>49</v>
      </c>
      <c r="B19" s="10" t="s">
        <v>50</v>
      </c>
      <c r="C19" s="36">
        <v>0</v>
      </c>
      <c r="D19" s="44"/>
      <c r="E19" s="44"/>
      <c r="F19" s="44"/>
      <c r="G19" s="44">
        <f t="shared" si="3"/>
        <v>0</v>
      </c>
      <c r="H19" s="44"/>
      <c r="I19" s="44"/>
    </row>
    <row r="20" spans="1:9" ht="30">
      <c r="A20" s="18" t="s">
        <v>51</v>
      </c>
      <c r="B20" s="10" t="s">
        <v>52</v>
      </c>
      <c r="C20" s="36">
        <v>737600</v>
      </c>
      <c r="D20" s="44"/>
      <c r="E20" s="44"/>
      <c r="F20" s="44"/>
      <c r="G20" s="44">
        <f t="shared" si="3"/>
        <v>-371600</v>
      </c>
      <c r="H20" s="44"/>
      <c r="I20" s="44">
        <v>366000</v>
      </c>
    </row>
    <row r="21" spans="1:9">
      <c r="A21" s="18" t="s">
        <v>53</v>
      </c>
      <c r="B21" s="10" t="s">
        <v>54</v>
      </c>
      <c r="C21" s="36">
        <v>346900</v>
      </c>
      <c r="D21" s="44"/>
      <c r="E21" s="44"/>
      <c r="F21" s="44"/>
      <c r="G21" s="44">
        <f t="shared" si="3"/>
        <v>119100</v>
      </c>
      <c r="H21" s="44"/>
      <c r="I21" s="44">
        <v>466000</v>
      </c>
    </row>
    <row r="22" spans="1:9" ht="30">
      <c r="A22" s="18" t="s">
        <v>55</v>
      </c>
      <c r="B22" s="10" t="s">
        <v>56</v>
      </c>
      <c r="C22" s="36">
        <v>0</v>
      </c>
      <c r="D22" s="44"/>
      <c r="E22" s="44"/>
      <c r="F22" s="44"/>
      <c r="G22" s="44">
        <f t="shared" si="3"/>
        <v>0</v>
      </c>
      <c r="H22" s="44"/>
      <c r="I22" s="44"/>
    </row>
    <row r="23" spans="1:9">
      <c r="A23" s="18" t="s">
        <v>57</v>
      </c>
      <c r="B23" s="10" t="s">
        <v>58</v>
      </c>
      <c r="C23" s="36">
        <v>630000</v>
      </c>
      <c r="D23" s="44"/>
      <c r="E23" s="44"/>
      <c r="F23" s="44"/>
      <c r="G23" s="44">
        <f t="shared" si="3"/>
        <v>3897000</v>
      </c>
      <c r="H23" s="44"/>
      <c r="I23" s="44">
        <v>4527000</v>
      </c>
    </row>
    <row r="24" spans="1:9" ht="31.5">
      <c r="A24" s="19" t="s">
        <v>59</v>
      </c>
      <c r="B24" s="12" t="s">
        <v>60</v>
      </c>
      <c r="C24" s="37">
        <f t="shared" ref="C24:I24" si="4">C5+C14</f>
        <v>398078740</v>
      </c>
      <c r="D24" s="45">
        <f t="shared" si="4"/>
        <v>0</v>
      </c>
      <c r="E24" s="45">
        <f t="shared" si="4"/>
        <v>0</v>
      </c>
      <c r="F24" s="45">
        <f t="shared" si="4"/>
        <v>0</v>
      </c>
      <c r="G24" s="45">
        <f t="shared" si="4"/>
        <v>0</v>
      </c>
      <c r="H24" s="45">
        <f t="shared" si="4"/>
        <v>0</v>
      </c>
      <c r="I24" s="45">
        <f>I5+I14</f>
        <v>398078740</v>
      </c>
    </row>
    <row r="25" spans="1:9" ht="31.5">
      <c r="A25" s="20" t="s">
        <v>61</v>
      </c>
      <c r="B25" s="12" t="s">
        <v>62</v>
      </c>
      <c r="C25" s="37">
        <f>C26+C27+C28+C29+C30</f>
        <v>410586593.30000001</v>
      </c>
      <c r="D25" s="45">
        <f t="shared" ref="D25:I25" si="5">D26+D27+D28+D29+D30</f>
        <v>114043578.23999999</v>
      </c>
      <c r="E25" s="45">
        <f t="shared" si="5"/>
        <v>819067.60999999847</v>
      </c>
      <c r="F25" s="45">
        <f t="shared" si="5"/>
        <v>0</v>
      </c>
      <c r="G25" s="45">
        <f t="shared" si="5"/>
        <v>5649842.2399999984</v>
      </c>
      <c r="H25" s="45">
        <f t="shared" si="5"/>
        <v>0</v>
      </c>
      <c r="I25" s="45">
        <f>I26+I27+I28+I29+I30</f>
        <v>531099081.39000005</v>
      </c>
    </row>
    <row r="26" spans="1:9" ht="15.75">
      <c r="A26" s="18" t="s">
        <v>63</v>
      </c>
      <c r="B26" s="13" t="s">
        <v>64</v>
      </c>
      <c r="C26" s="36">
        <v>8960254.7400000002</v>
      </c>
      <c r="D26" s="44">
        <v>20152157</v>
      </c>
      <c r="E26" s="44">
        <f>2479500+777500</f>
        <v>3257000</v>
      </c>
      <c r="F26" s="44"/>
      <c r="G26" s="44">
        <f>20748875.96-3334865.67</f>
        <v>17414010.289999999</v>
      </c>
      <c r="H26" s="44"/>
      <c r="I26" s="44">
        <v>49783422.030000001</v>
      </c>
    </row>
    <row r="27" spans="1:9" ht="15.75">
      <c r="A27" s="20" t="s">
        <v>65</v>
      </c>
      <c r="B27" s="14" t="s">
        <v>66</v>
      </c>
      <c r="C27" s="36">
        <v>82772807.629999995</v>
      </c>
      <c r="D27" s="44">
        <v>88345464.709999993</v>
      </c>
      <c r="E27" s="44">
        <f>965000-107036.8-312000-11722726.38-2241511.61</f>
        <v>-13418274.790000001</v>
      </c>
      <c r="F27" s="44"/>
      <c r="G27" s="44">
        <f>-230258.3-558833.84</f>
        <v>-789092.1399999999</v>
      </c>
      <c r="H27" s="44"/>
      <c r="I27" s="44">
        <v>156910905.41</v>
      </c>
    </row>
    <row r="28" spans="1:9" ht="15.75">
      <c r="A28" s="20" t="s">
        <v>67</v>
      </c>
      <c r="B28" s="14" t="s">
        <v>68</v>
      </c>
      <c r="C28" s="36">
        <v>318853530.93000001</v>
      </c>
      <c r="D28" s="44">
        <v>2392133.5299999998</v>
      </c>
      <c r="E28" s="44">
        <f>754641+8148000+526850-6209643.2</f>
        <v>3219847.8</v>
      </c>
      <c r="F28" s="44"/>
      <c r="G28" s="44">
        <f>562294.39+1658308.3-351971.91-5873976-1411889.69-5010808-439000</f>
        <v>-10867042.91</v>
      </c>
      <c r="H28" s="44"/>
      <c r="I28" s="44">
        <v>313598469.35000002</v>
      </c>
    </row>
    <row r="29" spans="1:9" ht="31.5">
      <c r="A29" s="20" t="s">
        <v>85</v>
      </c>
      <c r="B29" s="14" t="s">
        <v>86</v>
      </c>
      <c r="C29" s="36">
        <v>0</v>
      </c>
      <c r="D29" s="44">
        <v>3153823</v>
      </c>
      <c r="E29" s="44">
        <v>7760494.5999999996</v>
      </c>
      <c r="F29" s="44"/>
      <c r="G29" s="44">
        <v>-108033</v>
      </c>
      <c r="H29" s="44"/>
      <c r="I29" s="44">
        <v>10806284.6</v>
      </c>
    </row>
    <row r="30" spans="1:9" ht="38.25">
      <c r="A30" s="20" t="s">
        <v>69</v>
      </c>
      <c r="B30" s="15" t="s">
        <v>70</v>
      </c>
      <c r="C30" s="36">
        <v>0</v>
      </c>
      <c r="D30" s="44"/>
      <c r="E30" s="44"/>
      <c r="F30" s="44"/>
      <c r="G30" s="44"/>
      <c r="H30" s="44"/>
      <c r="I30" s="44">
        <v>0</v>
      </c>
    </row>
    <row r="31" spans="1:9">
      <c r="A31" s="21"/>
      <c r="B31" s="16" t="s">
        <v>71</v>
      </c>
      <c r="C31" s="37">
        <f>C24+C25</f>
        <v>808665333.29999995</v>
      </c>
      <c r="D31" s="45">
        <f t="shared" ref="D31:I31" si="6">D24+D25</f>
        <v>114043578.23999999</v>
      </c>
      <c r="E31" s="45">
        <f t="shared" si="6"/>
        <v>819067.60999999847</v>
      </c>
      <c r="F31" s="45">
        <f t="shared" si="6"/>
        <v>0</v>
      </c>
      <c r="G31" s="45">
        <f t="shared" si="6"/>
        <v>5649842.2399999984</v>
      </c>
      <c r="H31" s="45">
        <f t="shared" si="6"/>
        <v>0</v>
      </c>
      <c r="I31" s="45">
        <f t="shared" si="6"/>
        <v>929177821.3900001</v>
      </c>
    </row>
    <row r="32" spans="1:9">
      <c r="A32" s="23"/>
      <c r="B32" s="24"/>
      <c r="C32" s="25"/>
      <c r="D32" s="25"/>
      <c r="E32" s="25"/>
      <c r="F32" s="25"/>
      <c r="G32" s="25"/>
      <c r="H32" s="25"/>
      <c r="I32" s="25"/>
    </row>
    <row r="33" spans="1:9" ht="15.75" thickBot="1">
      <c r="A33" s="27" t="s">
        <v>75</v>
      </c>
      <c r="B33" s="26"/>
    </row>
    <row r="34" spans="1:9" ht="25.5">
      <c r="A34" s="1" t="s">
        <v>4</v>
      </c>
      <c r="B34" s="1" t="s">
        <v>5</v>
      </c>
      <c r="C34" s="1" t="s">
        <v>73</v>
      </c>
      <c r="D34" s="2" t="s">
        <v>0</v>
      </c>
      <c r="E34" s="2" t="s">
        <v>0</v>
      </c>
      <c r="F34" s="2" t="s">
        <v>0</v>
      </c>
      <c r="G34" s="2" t="s">
        <v>0</v>
      </c>
      <c r="H34" s="2" t="s">
        <v>1</v>
      </c>
      <c r="I34" s="3" t="s">
        <v>72</v>
      </c>
    </row>
    <row r="35" spans="1:9" ht="26.25" thickBot="1">
      <c r="A35" s="6" t="s">
        <v>76</v>
      </c>
      <c r="B35" s="6" t="s">
        <v>76</v>
      </c>
      <c r="C35" s="6" t="s">
        <v>74</v>
      </c>
      <c r="D35" s="32" t="s">
        <v>79</v>
      </c>
      <c r="E35" s="32" t="s">
        <v>80</v>
      </c>
      <c r="F35" s="32" t="s">
        <v>81</v>
      </c>
      <c r="G35" s="32" t="s">
        <v>82</v>
      </c>
      <c r="H35" s="32" t="s">
        <v>83</v>
      </c>
      <c r="I35" s="6" t="s">
        <v>84</v>
      </c>
    </row>
    <row r="36" spans="1:9">
      <c r="A36" s="33" t="s">
        <v>6</v>
      </c>
      <c r="B36" s="33" t="s">
        <v>7</v>
      </c>
      <c r="C36" s="34">
        <v>1877600</v>
      </c>
      <c r="D36" s="34"/>
      <c r="E36" s="34">
        <v>781900</v>
      </c>
      <c r="F36" s="34">
        <v>-257005.65</v>
      </c>
      <c r="G36" s="34">
        <v>-72793.62</v>
      </c>
      <c r="H36" s="34"/>
      <c r="I36" s="34">
        <f>C36+D36+E36+F36+G36+H36</f>
        <v>2329700.73</v>
      </c>
    </row>
    <row r="37" spans="1:9">
      <c r="A37" s="7" t="s">
        <v>6</v>
      </c>
      <c r="B37" s="7" t="s">
        <v>8</v>
      </c>
      <c r="C37" s="22">
        <v>1939300</v>
      </c>
      <c r="D37" s="22"/>
      <c r="E37" s="22">
        <v>50900</v>
      </c>
      <c r="F37" s="22">
        <v>257005.65</v>
      </c>
      <c r="G37" s="22">
        <v>91534.26</v>
      </c>
      <c r="H37" s="22"/>
      <c r="I37" s="34">
        <f t="shared" ref="I37:I81" si="7">C37+D37+E37+F37+G37+H37</f>
        <v>2338739.9099999997</v>
      </c>
    </row>
    <row r="38" spans="1:9">
      <c r="A38" s="7" t="s">
        <v>6</v>
      </c>
      <c r="B38" s="7" t="s">
        <v>9</v>
      </c>
      <c r="C38" s="22">
        <v>9919300</v>
      </c>
      <c r="D38" s="22"/>
      <c r="E38" s="22">
        <v>-832800</v>
      </c>
      <c r="F38" s="22"/>
      <c r="G38" s="22">
        <v>-1946387.75</v>
      </c>
      <c r="H38" s="22">
        <v>-10122.219999999999</v>
      </c>
      <c r="I38" s="34">
        <f t="shared" si="7"/>
        <v>7129990.0300000003</v>
      </c>
    </row>
    <row r="39" spans="1:9">
      <c r="A39" s="7" t="s">
        <v>6</v>
      </c>
      <c r="B39" s="7" t="s">
        <v>10</v>
      </c>
      <c r="C39" s="22">
        <v>27595</v>
      </c>
      <c r="D39" s="22"/>
      <c r="E39" s="22"/>
      <c r="F39" s="22"/>
      <c r="G39" s="22"/>
      <c r="H39" s="22"/>
      <c r="I39" s="34">
        <f t="shared" si="7"/>
        <v>27595</v>
      </c>
    </row>
    <row r="40" spans="1:9">
      <c r="A40" s="7" t="s">
        <v>6</v>
      </c>
      <c r="B40" s="7" t="s">
        <v>11</v>
      </c>
      <c r="C40" s="22">
        <v>7833700</v>
      </c>
      <c r="D40" s="22"/>
      <c r="E40" s="22"/>
      <c r="F40" s="22"/>
      <c r="G40" s="22">
        <v>378101.84</v>
      </c>
      <c r="H40" s="22"/>
      <c r="I40" s="34">
        <f t="shared" si="7"/>
        <v>8211801.8399999999</v>
      </c>
    </row>
    <row r="41" spans="1:9">
      <c r="A41" s="7" t="s">
        <v>6</v>
      </c>
      <c r="B41" s="7" t="s">
        <v>12</v>
      </c>
      <c r="C41" s="22"/>
      <c r="D41" s="22"/>
      <c r="E41" s="22"/>
      <c r="F41" s="22"/>
      <c r="G41" s="22"/>
      <c r="H41" s="22"/>
      <c r="I41" s="34">
        <f t="shared" si="7"/>
        <v>0</v>
      </c>
    </row>
    <row r="42" spans="1:9">
      <c r="A42" s="7" t="s">
        <v>6</v>
      </c>
      <c r="B42" s="7" t="s">
        <v>13</v>
      </c>
      <c r="C42" s="22">
        <v>2020000</v>
      </c>
      <c r="D42" s="22">
        <v>1000000</v>
      </c>
      <c r="E42" s="22">
        <v>-1229413.5900000001</v>
      </c>
      <c r="F42" s="22">
        <v>-20000</v>
      </c>
      <c r="G42" s="22">
        <v>-13800</v>
      </c>
      <c r="H42" s="22"/>
      <c r="I42" s="34">
        <f t="shared" si="7"/>
        <v>1756786.41</v>
      </c>
    </row>
    <row r="43" spans="1:9">
      <c r="A43" s="7" t="s">
        <v>6</v>
      </c>
      <c r="B43" s="7" t="s">
        <v>18</v>
      </c>
      <c r="C43" s="22">
        <v>67965744.739999995</v>
      </c>
      <c r="D43" s="22">
        <v>5583431.6500000004</v>
      </c>
      <c r="E43" s="22">
        <v>3015999.49</v>
      </c>
      <c r="F43" s="22">
        <v>900000</v>
      </c>
      <c r="G43" s="22">
        <v>21767875.449999999</v>
      </c>
      <c r="H43" s="22">
        <v>1093902.8400000001</v>
      </c>
      <c r="I43" s="34">
        <f t="shared" si="7"/>
        <v>100326954.17</v>
      </c>
    </row>
    <row r="44" spans="1:9">
      <c r="A44" s="9" t="s">
        <v>6</v>
      </c>
      <c r="B44" s="9" t="s">
        <v>19</v>
      </c>
      <c r="C44" s="28">
        <f>SUM(C36:C43)</f>
        <v>91583239.739999995</v>
      </c>
      <c r="D44" s="28">
        <f t="shared" ref="D44:H44" si="8">SUM(D36:D43)</f>
        <v>6583431.6500000004</v>
      </c>
      <c r="E44" s="28">
        <f t="shared" si="8"/>
        <v>1786585.9000000001</v>
      </c>
      <c r="F44" s="28">
        <f t="shared" si="8"/>
        <v>880000</v>
      </c>
      <c r="G44" s="28">
        <f t="shared" si="8"/>
        <v>20204530.18</v>
      </c>
      <c r="H44" s="28">
        <f t="shared" si="8"/>
        <v>1083780.6200000001</v>
      </c>
      <c r="I44" s="31">
        <f t="shared" si="7"/>
        <v>122121568.09</v>
      </c>
    </row>
    <row r="45" spans="1:9">
      <c r="A45" s="7" t="s">
        <v>8</v>
      </c>
      <c r="B45" s="7" t="s">
        <v>15</v>
      </c>
      <c r="C45" s="22">
        <v>500000</v>
      </c>
      <c r="D45" s="22"/>
      <c r="E45" s="22">
        <v>1503357</v>
      </c>
      <c r="F45" s="22"/>
      <c r="G45" s="22">
        <v>13800</v>
      </c>
      <c r="H45" s="22"/>
      <c r="I45" s="34">
        <f t="shared" si="7"/>
        <v>2017157</v>
      </c>
    </row>
    <row r="46" spans="1:9">
      <c r="A46" s="9" t="s">
        <v>8</v>
      </c>
      <c r="B46" s="9" t="s">
        <v>15</v>
      </c>
      <c r="C46" s="28">
        <f>C45</f>
        <v>500000</v>
      </c>
      <c r="D46" s="28">
        <f t="shared" ref="D46:H46" si="9">D45</f>
        <v>0</v>
      </c>
      <c r="E46" s="28">
        <f t="shared" si="9"/>
        <v>1503357</v>
      </c>
      <c r="F46" s="28">
        <f t="shared" si="9"/>
        <v>0</v>
      </c>
      <c r="G46" s="28">
        <f t="shared" si="9"/>
        <v>13800</v>
      </c>
      <c r="H46" s="28">
        <f t="shared" si="9"/>
        <v>0</v>
      </c>
      <c r="I46" s="31">
        <f t="shared" si="7"/>
        <v>2017157</v>
      </c>
    </row>
    <row r="47" spans="1:9">
      <c r="A47" s="7" t="s">
        <v>9</v>
      </c>
      <c r="B47" s="7" t="s">
        <v>10</v>
      </c>
      <c r="C47" s="22">
        <v>482675</v>
      </c>
      <c r="D47" s="22">
        <v>-71223</v>
      </c>
      <c r="E47" s="22"/>
      <c r="F47" s="22"/>
      <c r="G47" s="22"/>
      <c r="H47" s="22"/>
      <c r="I47" s="34">
        <f t="shared" si="7"/>
        <v>411452</v>
      </c>
    </row>
    <row r="48" spans="1:9">
      <c r="A48" s="7" t="s">
        <v>9</v>
      </c>
      <c r="B48" s="7" t="s">
        <v>11</v>
      </c>
      <c r="C48" s="22">
        <v>10757044</v>
      </c>
      <c r="D48" s="22"/>
      <c r="E48" s="22">
        <v>-107036.8</v>
      </c>
      <c r="F48" s="22"/>
      <c r="G48" s="22"/>
      <c r="H48" s="22"/>
      <c r="I48" s="34">
        <f t="shared" si="7"/>
        <v>10650007.199999999</v>
      </c>
    </row>
    <row r="49" spans="1:9">
      <c r="A49" s="7" t="s">
        <v>9</v>
      </c>
      <c r="B49" s="7" t="s">
        <v>16</v>
      </c>
      <c r="C49" s="22">
        <v>998223</v>
      </c>
      <c r="D49" s="22"/>
      <c r="E49" s="22"/>
      <c r="F49" s="22">
        <v>-900000</v>
      </c>
      <c r="G49" s="22">
        <v>-86390</v>
      </c>
      <c r="H49" s="22"/>
      <c r="I49" s="34">
        <f t="shared" si="7"/>
        <v>11833</v>
      </c>
    </row>
    <row r="50" spans="1:9">
      <c r="A50" s="7" t="s">
        <v>9</v>
      </c>
      <c r="B50" s="7" t="s">
        <v>15</v>
      </c>
      <c r="C50" s="22">
        <v>14153000</v>
      </c>
      <c r="D50" s="22">
        <v>18049099.309999999</v>
      </c>
      <c r="E50" s="22">
        <v>816525.21</v>
      </c>
      <c r="F50" s="22">
        <v>67409.570000000007</v>
      </c>
      <c r="G50" s="22"/>
      <c r="H50" s="22"/>
      <c r="I50" s="34">
        <f t="shared" si="7"/>
        <v>33086034.09</v>
      </c>
    </row>
    <row r="51" spans="1:9">
      <c r="A51" s="7" t="s">
        <v>9</v>
      </c>
      <c r="B51" s="7" t="s">
        <v>14</v>
      </c>
      <c r="C51" s="22">
        <v>4367800</v>
      </c>
      <c r="D51" s="22">
        <v>100000</v>
      </c>
      <c r="E51" s="22"/>
      <c r="F51" s="22"/>
      <c r="G51" s="22">
        <v>-1692340.49</v>
      </c>
      <c r="H51" s="22"/>
      <c r="I51" s="34">
        <f t="shared" si="7"/>
        <v>2775459.51</v>
      </c>
    </row>
    <row r="52" spans="1:9">
      <c r="A52" s="9" t="s">
        <v>9</v>
      </c>
      <c r="B52" s="9" t="s">
        <v>19</v>
      </c>
      <c r="C52" s="28">
        <f>SUM(C47:C51)</f>
        <v>30758742</v>
      </c>
      <c r="D52" s="28">
        <f t="shared" ref="D52:H52" si="10">SUM(D47:D51)</f>
        <v>18077876.309999999</v>
      </c>
      <c r="E52" s="28">
        <f t="shared" si="10"/>
        <v>709488.40999999992</v>
      </c>
      <c r="F52" s="28">
        <f t="shared" si="10"/>
        <v>-832590.42999999993</v>
      </c>
      <c r="G52" s="28">
        <f t="shared" si="10"/>
        <v>-1778730.49</v>
      </c>
      <c r="H52" s="28">
        <f t="shared" si="10"/>
        <v>0</v>
      </c>
      <c r="I52" s="31">
        <f t="shared" si="7"/>
        <v>46934785.799999997</v>
      </c>
    </row>
    <row r="53" spans="1:9">
      <c r="A53" s="7" t="s">
        <v>10</v>
      </c>
      <c r="B53" s="7" t="s">
        <v>6</v>
      </c>
      <c r="C53" s="22">
        <v>10740667.140000001</v>
      </c>
      <c r="D53" s="22">
        <v>7956813.4299999997</v>
      </c>
      <c r="E53" s="22">
        <v>37100</v>
      </c>
      <c r="F53" s="22"/>
      <c r="G53" s="22">
        <v>-4765091.04</v>
      </c>
      <c r="H53" s="22">
        <v>68089.16</v>
      </c>
      <c r="I53" s="34">
        <f t="shared" si="7"/>
        <v>14037578.690000001</v>
      </c>
    </row>
    <row r="54" spans="1:9">
      <c r="A54" s="7" t="s">
        <v>10</v>
      </c>
      <c r="B54" s="7" t="s">
        <v>7</v>
      </c>
      <c r="C54" s="22">
        <v>47036443.369999997</v>
      </c>
      <c r="D54" s="22">
        <v>538269.9</v>
      </c>
      <c r="E54" s="22">
        <v>-13527412.369999999</v>
      </c>
      <c r="F54" s="22">
        <v>-67409.570000000007</v>
      </c>
      <c r="G54" s="22">
        <v>-340676.24</v>
      </c>
      <c r="H54" s="22">
        <v>-290546.03000000003</v>
      </c>
      <c r="I54" s="34">
        <f t="shared" si="7"/>
        <v>33348669.059999995</v>
      </c>
    </row>
    <row r="55" spans="1:9">
      <c r="A55" s="7" t="s">
        <v>10</v>
      </c>
      <c r="B55" s="7" t="s">
        <v>8</v>
      </c>
      <c r="C55" s="22">
        <v>48933752.670000002</v>
      </c>
      <c r="D55" s="22">
        <v>114206.93</v>
      </c>
      <c r="E55" s="22">
        <v>727984.42</v>
      </c>
      <c r="F55" s="22"/>
      <c r="G55" s="22">
        <v>335493.26</v>
      </c>
      <c r="H55" s="22">
        <v>-736331.75</v>
      </c>
      <c r="I55" s="34">
        <f t="shared" si="7"/>
        <v>49375105.530000001</v>
      </c>
    </row>
    <row r="56" spans="1:9">
      <c r="A56" s="7" t="s">
        <v>10</v>
      </c>
      <c r="B56" s="7" t="s">
        <v>10</v>
      </c>
      <c r="C56" s="22">
        <v>12834377.93</v>
      </c>
      <c r="D56" s="22">
        <v>1207269</v>
      </c>
      <c r="E56" s="22"/>
      <c r="F56" s="22"/>
      <c r="G56" s="22">
        <v>-248462.81</v>
      </c>
      <c r="H56" s="22"/>
      <c r="I56" s="34">
        <f t="shared" si="7"/>
        <v>13793184.119999999</v>
      </c>
    </row>
    <row r="57" spans="1:9">
      <c r="A57" s="9" t="s">
        <v>10</v>
      </c>
      <c r="B57" s="9" t="s">
        <v>19</v>
      </c>
      <c r="C57" s="28">
        <f>SUM(C53:C56)</f>
        <v>119545241.11000001</v>
      </c>
      <c r="D57" s="28">
        <f t="shared" ref="D57:H57" si="11">SUM(D53:D56)</f>
        <v>9816559.2599999998</v>
      </c>
      <c r="E57" s="28">
        <f t="shared" si="11"/>
        <v>-12762327.949999999</v>
      </c>
      <c r="F57" s="28">
        <f t="shared" si="11"/>
        <v>-67409.570000000007</v>
      </c>
      <c r="G57" s="28">
        <f t="shared" si="11"/>
        <v>-5018736.83</v>
      </c>
      <c r="H57" s="28">
        <f t="shared" si="11"/>
        <v>-958788.62</v>
      </c>
      <c r="I57" s="31">
        <f t="shared" si="7"/>
        <v>110554537.40000002</v>
      </c>
    </row>
    <row r="58" spans="1:9">
      <c r="A58" s="7" t="s">
        <v>12</v>
      </c>
      <c r="B58" s="7" t="s">
        <v>6</v>
      </c>
      <c r="C58" s="22">
        <v>156816426.30000001</v>
      </c>
      <c r="D58" s="22">
        <v>-0.3</v>
      </c>
      <c r="E58" s="22"/>
      <c r="F58" s="22"/>
      <c r="G58" s="22">
        <v>-238238.91</v>
      </c>
      <c r="H58" s="22"/>
      <c r="I58" s="34">
        <f t="shared" si="7"/>
        <v>156578187.09</v>
      </c>
    </row>
    <row r="59" spans="1:9">
      <c r="A59" s="7" t="s">
        <v>12</v>
      </c>
      <c r="B59" s="7" t="s">
        <v>7</v>
      </c>
      <c r="C59" s="22">
        <v>231770489.69999999</v>
      </c>
      <c r="D59" s="22">
        <v>0.3</v>
      </c>
      <c r="E59" s="22">
        <v>8938613.7400000002</v>
      </c>
      <c r="F59" s="22"/>
      <c r="G59" s="22">
        <v>780274.64</v>
      </c>
      <c r="H59" s="22"/>
      <c r="I59" s="34">
        <f t="shared" si="7"/>
        <v>241489378.38</v>
      </c>
    </row>
    <row r="60" spans="1:9">
      <c r="A60" s="7" t="s">
        <v>12</v>
      </c>
      <c r="B60" s="7" t="s">
        <v>8</v>
      </c>
      <c r="C60" s="22">
        <v>46173089</v>
      </c>
      <c r="D60" s="22">
        <v>-746320</v>
      </c>
      <c r="E60" s="22">
        <v>-1293500</v>
      </c>
      <c r="F60" s="22"/>
      <c r="G60" s="22">
        <v>-1329645.6499999999</v>
      </c>
      <c r="H60" s="22"/>
      <c r="I60" s="34">
        <f t="shared" si="7"/>
        <v>42803623.350000001</v>
      </c>
    </row>
    <row r="61" spans="1:9">
      <c r="A61" s="7" t="s">
        <v>12</v>
      </c>
      <c r="B61" s="7" t="s">
        <v>10</v>
      </c>
      <c r="C61" s="22">
        <v>135000</v>
      </c>
      <c r="D61" s="22">
        <v>90000</v>
      </c>
      <c r="E61" s="22"/>
      <c r="F61" s="22"/>
      <c r="G61" s="22">
        <v>-35000</v>
      </c>
      <c r="H61" s="22"/>
      <c r="I61" s="34">
        <f t="shared" si="7"/>
        <v>190000</v>
      </c>
    </row>
    <row r="62" spans="1:9">
      <c r="A62" s="7" t="s">
        <v>12</v>
      </c>
      <c r="B62" s="7" t="s">
        <v>12</v>
      </c>
      <c r="C62" s="22">
        <v>5056058</v>
      </c>
      <c r="D62" s="22">
        <v>2005918</v>
      </c>
      <c r="E62" s="22"/>
      <c r="F62" s="22">
        <v>-167351.4</v>
      </c>
      <c r="G62" s="22">
        <v>-5873976</v>
      </c>
      <c r="H62" s="22"/>
      <c r="I62" s="34">
        <f t="shared" si="7"/>
        <v>1020648.5999999996</v>
      </c>
    </row>
    <row r="63" spans="1:9">
      <c r="A63" s="7" t="s">
        <v>12</v>
      </c>
      <c r="B63" s="7" t="s">
        <v>15</v>
      </c>
      <c r="C63" s="22">
        <v>17921900</v>
      </c>
      <c r="D63" s="22">
        <v>1819318</v>
      </c>
      <c r="E63" s="22"/>
      <c r="F63" s="22"/>
      <c r="G63" s="22"/>
      <c r="H63" s="22"/>
      <c r="I63" s="34">
        <f t="shared" si="7"/>
        <v>19741218</v>
      </c>
    </row>
    <row r="64" spans="1:9">
      <c r="A64" s="9" t="s">
        <v>12</v>
      </c>
      <c r="B64" s="9" t="s">
        <v>19</v>
      </c>
      <c r="C64" s="28">
        <f>SUM(C58:C63)</f>
        <v>457872963</v>
      </c>
      <c r="D64" s="28">
        <f t="shared" ref="D64:H64" si="12">SUM(D58:D63)</f>
        <v>3168916</v>
      </c>
      <c r="E64" s="28">
        <f t="shared" si="12"/>
        <v>7645113.7400000002</v>
      </c>
      <c r="F64" s="28">
        <f t="shared" si="12"/>
        <v>-167351.4</v>
      </c>
      <c r="G64" s="28">
        <f t="shared" si="12"/>
        <v>-6696585.9199999999</v>
      </c>
      <c r="H64" s="28">
        <f t="shared" si="12"/>
        <v>0</v>
      </c>
      <c r="I64" s="31">
        <f t="shared" si="7"/>
        <v>461823055.42000002</v>
      </c>
    </row>
    <row r="65" spans="1:9">
      <c r="A65" s="7" t="s">
        <v>16</v>
      </c>
      <c r="B65" s="7" t="s">
        <v>6</v>
      </c>
      <c r="C65" s="22">
        <v>36045127.450000003</v>
      </c>
      <c r="D65" s="22">
        <v>960800</v>
      </c>
      <c r="E65" s="22">
        <v>1293500</v>
      </c>
      <c r="F65" s="22"/>
      <c r="G65" s="22">
        <v>-1800912.57</v>
      </c>
      <c r="H65" s="22"/>
      <c r="I65" s="34">
        <f t="shared" si="7"/>
        <v>36498514.880000003</v>
      </c>
    </row>
    <row r="66" spans="1:9">
      <c r="A66" s="7" t="s">
        <v>16</v>
      </c>
      <c r="B66" s="7" t="s">
        <v>9</v>
      </c>
      <c r="C66" s="22">
        <v>13878990</v>
      </c>
      <c r="D66" s="22"/>
      <c r="E66" s="22"/>
      <c r="F66" s="22">
        <v>167351.4</v>
      </c>
      <c r="G66" s="22">
        <v>-649705.51</v>
      </c>
      <c r="H66" s="22"/>
      <c r="I66" s="34">
        <f t="shared" si="7"/>
        <v>13396635.890000001</v>
      </c>
    </row>
    <row r="67" spans="1:9">
      <c r="A67" s="9" t="s">
        <v>16</v>
      </c>
      <c r="B67" s="9" t="s">
        <v>19</v>
      </c>
      <c r="C67" s="28">
        <f>SUM(C65:C66)</f>
        <v>49924117.450000003</v>
      </c>
      <c r="D67" s="28">
        <f t="shared" ref="D67:H67" si="13">SUM(D65:D66)</f>
        <v>960800</v>
      </c>
      <c r="E67" s="28">
        <f t="shared" si="13"/>
        <v>1293500</v>
      </c>
      <c r="F67" s="28">
        <f t="shared" si="13"/>
        <v>167351.4</v>
      </c>
      <c r="G67" s="28">
        <f t="shared" si="13"/>
        <v>-2450618.08</v>
      </c>
      <c r="H67" s="28">
        <f t="shared" si="13"/>
        <v>0</v>
      </c>
      <c r="I67" s="31">
        <f t="shared" si="7"/>
        <v>49895150.770000003</v>
      </c>
    </row>
    <row r="68" spans="1:9">
      <c r="A68" s="7" t="s">
        <v>17</v>
      </c>
      <c r="B68" s="7" t="s">
        <v>6</v>
      </c>
      <c r="C68" s="22">
        <v>2653000</v>
      </c>
      <c r="D68" s="22"/>
      <c r="E68" s="22"/>
      <c r="F68" s="22"/>
      <c r="G68" s="22">
        <v>137014.54999999999</v>
      </c>
      <c r="H68" s="22"/>
      <c r="I68" s="34">
        <f t="shared" si="7"/>
        <v>2790014.55</v>
      </c>
    </row>
    <row r="69" spans="1:9">
      <c r="A69" s="7" t="s">
        <v>17</v>
      </c>
      <c r="B69" s="7" t="s">
        <v>8</v>
      </c>
      <c r="C69" s="22">
        <v>4758796</v>
      </c>
      <c r="D69" s="22">
        <v>-79000</v>
      </c>
      <c r="E69" s="22"/>
      <c r="F69" s="22">
        <v>20000</v>
      </c>
      <c r="G69" s="22">
        <v>502294.39</v>
      </c>
      <c r="H69" s="22"/>
      <c r="I69" s="34">
        <f t="shared" si="7"/>
        <v>5202090.3899999997</v>
      </c>
    </row>
    <row r="70" spans="1:9">
      <c r="A70" s="7" t="s">
        <v>17</v>
      </c>
      <c r="B70" s="7" t="s">
        <v>9</v>
      </c>
      <c r="C70" s="22">
        <v>59795816</v>
      </c>
      <c r="D70" s="22">
        <v>-749830.47</v>
      </c>
      <c r="E70" s="22"/>
      <c r="F70" s="22"/>
      <c r="G70" s="22">
        <v>-6761131.79</v>
      </c>
      <c r="H70" s="22"/>
      <c r="I70" s="34">
        <f t="shared" si="7"/>
        <v>52284853.740000002</v>
      </c>
    </row>
    <row r="71" spans="1:9">
      <c r="A71" s="7" t="s">
        <v>17</v>
      </c>
      <c r="B71" s="7" t="s">
        <v>11</v>
      </c>
      <c r="C71" s="22">
        <v>100000</v>
      </c>
      <c r="D71" s="22"/>
      <c r="E71" s="22"/>
      <c r="F71" s="22"/>
      <c r="G71" s="22"/>
      <c r="H71" s="22"/>
      <c r="I71" s="34">
        <f t="shared" si="7"/>
        <v>100000</v>
      </c>
    </row>
    <row r="72" spans="1:9">
      <c r="A72" s="9" t="s">
        <v>17</v>
      </c>
      <c r="B72" s="9" t="s">
        <v>19</v>
      </c>
      <c r="C72" s="28">
        <f>SUM(C68:C71)</f>
        <v>67307612</v>
      </c>
      <c r="D72" s="28">
        <f t="shared" ref="D72:H72" si="14">SUM(D68:D71)</f>
        <v>-828830.47</v>
      </c>
      <c r="E72" s="28">
        <f t="shared" si="14"/>
        <v>0</v>
      </c>
      <c r="F72" s="28">
        <f t="shared" si="14"/>
        <v>20000</v>
      </c>
      <c r="G72" s="28">
        <f t="shared" si="14"/>
        <v>-6121822.8499999996</v>
      </c>
      <c r="H72" s="28">
        <f t="shared" si="14"/>
        <v>0</v>
      </c>
      <c r="I72" s="31">
        <f t="shared" si="7"/>
        <v>60376958.68</v>
      </c>
    </row>
    <row r="73" spans="1:9">
      <c r="A73" s="7" t="s">
        <v>13</v>
      </c>
      <c r="B73" s="7" t="s">
        <v>6</v>
      </c>
      <c r="C73" s="22">
        <v>650000</v>
      </c>
      <c r="D73" s="22"/>
      <c r="E73" s="22"/>
      <c r="F73" s="22"/>
      <c r="G73" s="22">
        <v>-165400</v>
      </c>
      <c r="H73" s="22"/>
      <c r="I73" s="34">
        <f t="shared" si="7"/>
        <v>484600</v>
      </c>
    </row>
    <row r="74" spans="1:9">
      <c r="A74" s="7" t="s">
        <v>13</v>
      </c>
      <c r="B74" s="7" t="s">
        <v>7</v>
      </c>
      <c r="C74" s="22"/>
      <c r="D74" s="22">
        <v>76264825.489999995</v>
      </c>
      <c r="E74" s="22">
        <v>643350.51</v>
      </c>
      <c r="F74" s="22"/>
      <c r="G74" s="22">
        <v>-50048.38</v>
      </c>
      <c r="H74" s="22"/>
      <c r="I74" s="34">
        <f t="shared" si="7"/>
        <v>76858127.620000005</v>
      </c>
    </row>
    <row r="75" spans="1:9">
      <c r="A75" s="9" t="s">
        <v>13</v>
      </c>
      <c r="B75" s="9" t="s">
        <v>19</v>
      </c>
      <c r="C75" s="28">
        <f>SUM(C73:C74)</f>
        <v>650000</v>
      </c>
      <c r="D75" s="28">
        <f t="shared" ref="D75:H75" si="15">SUM(D73:D74)</f>
        <v>76264825.489999995</v>
      </c>
      <c r="E75" s="28">
        <f t="shared" si="15"/>
        <v>643350.51</v>
      </c>
      <c r="F75" s="28">
        <f t="shared" si="15"/>
        <v>0</v>
      </c>
      <c r="G75" s="28">
        <f t="shared" si="15"/>
        <v>-215448.38</v>
      </c>
      <c r="H75" s="28">
        <f t="shared" si="15"/>
        <v>0</v>
      </c>
      <c r="I75" s="31">
        <f t="shared" si="7"/>
        <v>77342727.620000005</v>
      </c>
    </row>
    <row r="76" spans="1:9">
      <c r="A76" s="7" t="s">
        <v>14</v>
      </c>
      <c r="B76" s="7" t="s">
        <v>6</v>
      </c>
      <c r="C76" s="22">
        <v>600000</v>
      </c>
      <c r="D76" s="22"/>
      <c r="E76" s="22"/>
      <c r="F76" s="22"/>
      <c r="G76" s="22"/>
      <c r="H76" s="22"/>
      <c r="I76" s="34">
        <f t="shared" si="7"/>
        <v>600000</v>
      </c>
    </row>
    <row r="77" spans="1:9">
      <c r="A77" s="7" t="s">
        <v>14</v>
      </c>
      <c r="B77" s="7" t="s">
        <v>7</v>
      </c>
      <c r="C77" s="22">
        <v>750000</v>
      </c>
      <c r="D77" s="22"/>
      <c r="E77" s="22"/>
      <c r="F77" s="22"/>
      <c r="G77" s="22">
        <v>-45155</v>
      </c>
      <c r="H77" s="22"/>
      <c r="I77" s="34">
        <f t="shared" si="7"/>
        <v>704845</v>
      </c>
    </row>
    <row r="78" spans="1:9">
      <c r="A78" s="9" t="s">
        <v>14</v>
      </c>
      <c r="B78" s="9" t="s">
        <v>19</v>
      </c>
      <c r="C78" s="28">
        <f>SUM(C76:C77)</f>
        <v>1350000</v>
      </c>
      <c r="D78" s="28">
        <f t="shared" ref="D78:H78" si="16">SUM(D76:D77)</f>
        <v>0</v>
      </c>
      <c r="E78" s="28">
        <f t="shared" si="16"/>
        <v>0</v>
      </c>
      <c r="F78" s="28">
        <f t="shared" si="16"/>
        <v>0</v>
      </c>
      <c r="G78" s="28">
        <f t="shared" si="16"/>
        <v>-45155</v>
      </c>
      <c r="H78" s="28">
        <f t="shared" si="16"/>
        <v>0</v>
      </c>
      <c r="I78" s="31">
        <f t="shared" si="7"/>
        <v>1304845</v>
      </c>
    </row>
    <row r="79" spans="1:9">
      <c r="A79" s="7" t="s">
        <v>18</v>
      </c>
      <c r="B79" s="7" t="s">
        <v>6</v>
      </c>
      <c r="C79" s="22">
        <v>3200000</v>
      </c>
      <c r="D79" s="22"/>
      <c r="E79" s="22"/>
      <c r="F79" s="22"/>
      <c r="G79" s="22">
        <v>-761600</v>
      </c>
      <c r="H79" s="22"/>
      <c r="I79" s="34">
        <f t="shared" si="7"/>
        <v>2438400</v>
      </c>
    </row>
    <row r="80" spans="1:9">
      <c r="A80" s="9" t="s">
        <v>18</v>
      </c>
      <c r="B80" s="9" t="s">
        <v>19</v>
      </c>
      <c r="C80" s="28">
        <f>C79</f>
        <v>3200000</v>
      </c>
      <c r="D80" s="28">
        <f t="shared" ref="D80:H80" si="17">D79</f>
        <v>0</v>
      </c>
      <c r="E80" s="28">
        <f t="shared" si="17"/>
        <v>0</v>
      </c>
      <c r="F80" s="28">
        <f t="shared" si="17"/>
        <v>0</v>
      </c>
      <c r="G80" s="28">
        <f t="shared" si="17"/>
        <v>-761600</v>
      </c>
      <c r="H80" s="28">
        <f t="shared" si="17"/>
        <v>0</v>
      </c>
      <c r="I80" s="31">
        <f t="shared" si="7"/>
        <v>2438400</v>
      </c>
    </row>
    <row r="81" spans="1:9">
      <c r="A81" s="9"/>
      <c r="B81" s="8" t="s">
        <v>2</v>
      </c>
      <c r="C81" s="28">
        <f>C44+C46+C52+C57+C64+C67+C72+C75+C78+C80</f>
        <v>822691915.30000007</v>
      </c>
      <c r="D81" s="28">
        <f t="shared" ref="D81:H81" si="18">D44+D46+D52+D57+D64+D67+D72+D75+D78+D80</f>
        <v>114043578.23999999</v>
      </c>
      <c r="E81" s="28">
        <f t="shared" si="18"/>
        <v>819067.6100000015</v>
      </c>
      <c r="F81" s="28">
        <f t="shared" si="18"/>
        <v>5.8207660913467407E-11</v>
      </c>
      <c r="G81" s="28">
        <f t="shared" si="18"/>
        <v>-2870367.3699999982</v>
      </c>
      <c r="H81" s="28">
        <f t="shared" si="18"/>
        <v>124992.00000000012</v>
      </c>
      <c r="I81" s="31">
        <f t="shared" si="7"/>
        <v>934809185.78000009</v>
      </c>
    </row>
  </sheetData>
  <mergeCells count="3">
    <mergeCell ref="A3:A4"/>
    <mergeCell ref="B3:B4"/>
    <mergeCell ref="B1:H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Доходы, 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2021-06-01T04:15:38Z</dcterms:modified>
</cp:coreProperties>
</file>