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830"/>
  </bookViews>
  <sheets>
    <sheet name="Лист1" sheetId="2" r:id="rId1"/>
  </sheets>
  <calcPr calcId="162913"/>
</workbook>
</file>

<file path=xl/calcChain.xml><?xml version="1.0" encoding="utf-8"?>
<calcChain xmlns="http://schemas.openxmlformats.org/spreadsheetml/2006/main">
  <c r="I303" i="2" l="1"/>
  <c r="I313" i="2"/>
  <c r="I317" i="2"/>
  <c r="G319" i="2"/>
  <c r="G340" i="2"/>
  <c r="G321" i="2"/>
  <c r="G263" i="2"/>
  <c r="G301" i="2"/>
  <c r="G300" i="2"/>
  <c r="G247" i="2"/>
  <c r="G246" i="2"/>
  <c r="G245" i="2"/>
  <c r="G238" i="2"/>
  <c r="G237" i="2"/>
  <c r="G236" i="2" s="1"/>
  <c r="I234" i="2"/>
  <c r="I233" i="2"/>
  <c r="I231" i="2"/>
  <c r="I230" i="2"/>
  <c r="I229" i="2"/>
  <c r="G231" i="2"/>
  <c r="G230" i="2"/>
  <c r="G229" i="2"/>
  <c r="G202" i="2"/>
  <c r="G201" i="2" s="1"/>
  <c r="G200" i="2" s="1"/>
  <c r="F202" i="2"/>
  <c r="F201" i="2" s="1"/>
  <c r="F200" i="2" s="1"/>
  <c r="G217" i="2"/>
  <c r="G216" i="2" s="1"/>
  <c r="I198" i="2"/>
  <c r="I197" i="2"/>
  <c r="I196" i="2"/>
  <c r="I195" i="2"/>
  <c r="G197" i="2"/>
  <c r="G196" i="2" s="1"/>
  <c r="G195" i="2" s="1"/>
  <c r="F197" i="2"/>
  <c r="F196" i="2"/>
  <c r="F195" i="2" s="1"/>
  <c r="G188" i="2"/>
  <c r="G192" i="2"/>
  <c r="G191" i="2" s="1"/>
  <c r="G185" i="2" s="1"/>
  <c r="I189" i="2"/>
  <c r="I188" i="2"/>
  <c r="G186" i="2"/>
  <c r="I174" i="2"/>
  <c r="I173" i="2"/>
  <c r="I172" i="2"/>
  <c r="I171" i="2"/>
  <c r="G173" i="2"/>
  <c r="G172" i="2"/>
  <c r="G171" i="2"/>
  <c r="G164" i="2"/>
  <c r="G163" i="2"/>
  <c r="G162" i="2" s="1"/>
  <c r="G159" i="2"/>
  <c r="G158" i="2" s="1"/>
  <c r="G157" i="2" s="1"/>
  <c r="G150" i="2"/>
  <c r="G146" i="2" s="1"/>
  <c r="G140" i="2" s="1"/>
  <c r="F147" i="2"/>
  <c r="G147" i="2"/>
  <c r="G131" i="2"/>
  <c r="G124" i="2"/>
  <c r="I125" i="2"/>
  <c r="G118" i="2"/>
  <c r="G113" i="2"/>
  <c r="G107" i="2"/>
  <c r="G101" i="2"/>
  <c r="G91" i="2"/>
  <c r="I93" i="2"/>
  <c r="G75" i="2"/>
  <c r="G55" i="2"/>
  <c r="G54" i="2" s="1"/>
  <c r="I51" i="2"/>
  <c r="G48" i="2"/>
  <c r="G38" i="2" s="1"/>
  <c r="G36" i="2" s="1"/>
  <c r="G42" i="2"/>
  <c r="H26" i="2"/>
  <c r="G27" i="2"/>
  <c r="G26" i="2"/>
  <c r="I22" i="2"/>
  <c r="I21" i="2"/>
  <c r="I20" i="2"/>
  <c r="G21" i="2"/>
  <c r="G20" i="2" s="1"/>
  <c r="G19" i="2" s="1"/>
  <c r="G12" i="2"/>
  <c r="G9" i="2" s="1"/>
  <c r="G8" i="2" s="1"/>
  <c r="G112" i="2" l="1"/>
  <c r="G106" i="2" s="1"/>
  <c r="G332" i="2" l="1"/>
  <c r="G262" i="2" s="1"/>
  <c r="G261" i="2" s="1"/>
  <c r="G352" i="2" s="1"/>
  <c r="F332" i="2"/>
  <c r="E332" i="2"/>
  <c r="H351" i="2"/>
  <c r="H350" i="2"/>
  <c r="F340" i="2"/>
  <c r="H340" i="2" s="1"/>
  <c r="E340" i="2"/>
  <c r="H349" i="2"/>
  <c r="H348" i="2"/>
  <c r="H347" i="2"/>
  <c r="H346" i="2"/>
  <c r="H345" i="2"/>
  <c r="H344" i="2"/>
  <c r="H343" i="2"/>
  <c r="H342" i="2"/>
  <c r="H341" i="2"/>
  <c r="H339" i="2"/>
  <c r="H338" i="2"/>
  <c r="H337" i="2"/>
  <c r="H336" i="2"/>
  <c r="H335" i="2"/>
  <c r="H334" i="2"/>
  <c r="H333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1" i="2"/>
  <c r="H300" i="2"/>
  <c r="H299" i="2"/>
  <c r="H298" i="2"/>
  <c r="H296" i="2"/>
  <c r="H294" i="2"/>
  <c r="H293" i="2"/>
  <c r="H291" i="2"/>
  <c r="H290" i="2"/>
  <c r="H289" i="2"/>
  <c r="H288" i="2"/>
  <c r="H287" i="2"/>
  <c r="H286" i="2"/>
  <c r="H285" i="2"/>
  <c r="H284" i="2"/>
  <c r="H283" i="2"/>
  <c r="H282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F263" i="2"/>
  <c r="E263" i="2"/>
  <c r="F258" i="2"/>
  <c r="F257" i="2" s="1"/>
  <c r="F254" i="2"/>
  <c r="F253" i="2" s="1"/>
  <c r="E252" i="2"/>
  <c r="E257" i="2"/>
  <c r="E258" i="2"/>
  <c r="E253" i="2"/>
  <c r="E254" i="2"/>
  <c r="H249" i="2"/>
  <c r="H248" i="2"/>
  <c r="H247" i="2"/>
  <c r="H246" i="2"/>
  <c r="H245" i="2"/>
  <c r="F247" i="2"/>
  <c r="F246" i="2"/>
  <c r="F245" i="2"/>
  <c r="E245" i="2"/>
  <c r="E246" i="2"/>
  <c r="E247" i="2"/>
  <c r="H243" i="2"/>
  <c r="H241" i="2"/>
  <c r="H240" i="2"/>
  <c r="H239" i="2"/>
  <c r="H238" i="2"/>
  <c r="H237" i="2"/>
  <c r="H236" i="2"/>
  <c r="F238" i="2"/>
  <c r="F237" i="2"/>
  <c r="F236" i="2" s="1"/>
  <c r="E236" i="2"/>
  <c r="E237" i="2"/>
  <c r="E238" i="2"/>
  <c r="H234" i="2"/>
  <c r="H233" i="2"/>
  <c r="H232" i="2"/>
  <c r="H231" i="2"/>
  <c r="H230" i="2"/>
  <c r="H229" i="2"/>
  <c r="F229" i="2"/>
  <c r="F230" i="2"/>
  <c r="F231" i="2"/>
  <c r="H8" i="2"/>
  <c r="H9" i="2"/>
  <c r="F262" i="2" l="1"/>
  <c r="F261" i="2" s="1"/>
  <c r="H332" i="2"/>
  <c r="H263" i="2"/>
  <c r="E262" i="2"/>
  <c r="E261" i="2" s="1"/>
  <c r="E352" i="2" s="1"/>
  <c r="F252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E200" i="2"/>
  <c r="E202" i="2"/>
  <c r="E201" i="2" s="1"/>
  <c r="H198" i="2"/>
  <c r="H197" i="2"/>
  <c r="H196" i="2"/>
  <c r="H187" i="2"/>
  <c r="F189" i="2"/>
  <c r="E189" i="2"/>
  <c r="E188" i="2" s="1"/>
  <c r="E186" i="2" s="1"/>
  <c r="E185" i="2" s="1"/>
  <c r="F173" i="2"/>
  <c r="F172" i="2" s="1"/>
  <c r="H175" i="2"/>
  <c r="H174" i="2"/>
  <c r="F164" i="2"/>
  <c r="H164" i="2" s="1"/>
  <c r="H168" i="2"/>
  <c r="H167" i="2"/>
  <c r="H166" i="2"/>
  <c r="H165" i="2"/>
  <c r="H160" i="2"/>
  <c r="H159" i="2"/>
  <c r="F159" i="2"/>
  <c r="F158" i="2" s="1"/>
  <c r="E150" i="2"/>
  <c r="E146" i="2" s="1"/>
  <c r="E140" i="2" s="1"/>
  <c r="H154" i="2"/>
  <c r="H153" i="2"/>
  <c r="H152" i="2"/>
  <c r="H151" i="2"/>
  <c r="H149" i="2"/>
  <c r="H148" i="2"/>
  <c r="H147" i="2"/>
  <c r="F155" i="2"/>
  <c r="F150" i="2" s="1"/>
  <c r="H138" i="2"/>
  <c r="E131" i="2"/>
  <c r="F134" i="2"/>
  <c r="H134" i="2" s="1"/>
  <c r="F133" i="2"/>
  <c r="F132" i="2"/>
  <c r="F128" i="2"/>
  <c r="E124" i="2"/>
  <c r="F125" i="2"/>
  <c r="H125" i="2" s="1"/>
  <c r="E118" i="2"/>
  <c r="H136" i="2"/>
  <c r="H135" i="2"/>
  <c r="H133" i="2"/>
  <c r="H130" i="2"/>
  <c r="H129" i="2"/>
  <c r="H128" i="2"/>
  <c r="H127" i="2"/>
  <c r="H126" i="2"/>
  <c r="H123" i="2"/>
  <c r="H122" i="2"/>
  <c r="F120" i="2"/>
  <c r="H120" i="2" s="1"/>
  <c r="E113" i="2"/>
  <c r="H117" i="2"/>
  <c r="H116" i="2"/>
  <c r="F114" i="2"/>
  <c r="H114" i="2" s="1"/>
  <c r="F108" i="2"/>
  <c r="F107" i="2" s="1"/>
  <c r="E108" i="2"/>
  <c r="E107" i="2" s="1"/>
  <c r="H111" i="2"/>
  <c r="H110" i="2"/>
  <c r="H109" i="2"/>
  <c r="E101" i="2"/>
  <c r="H104" i="2"/>
  <c r="H103" i="2"/>
  <c r="F102" i="2"/>
  <c r="F101" i="2" s="1"/>
  <c r="E91" i="2"/>
  <c r="F91" i="2"/>
  <c r="H99" i="2"/>
  <c r="H97" i="2"/>
  <c r="H96" i="2"/>
  <c r="H94" i="2"/>
  <c r="H261" i="2" l="1"/>
  <c r="H262" i="2"/>
  <c r="F113" i="2"/>
  <c r="H113" i="2" s="1"/>
  <c r="E112" i="2"/>
  <c r="F131" i="2"/>
  <c r="H131" i="2" s="1"/>
  <c r="H155" i="2"/>
  <c r="H189" i="2"/>
  <c r="H172" i="2"/>
  <c r="F171" i="2"/>
  <c r="H171" i="2" s="1"/>
  <c r="H150" i="2"/>
  <c r="F146" i="2"/>
  <c r="F140" i="2" s="1"/>
  <c r="E106" i="2"/>
  <c r="H158" i="2"/>
  <c r="F157" i="2"/>
  <c r="H157" i="2" s="1"/>
  <c r="H132" i="2"/>
  <c r="F163" i="2"/>
  <c r="H173" i="2"/>
  <c r="F188" i="2"/>
  <c r="F124" i="2"/>
  <c r="H124" i="2" s="1"/>
  <c r="F118" i="2"/>
  <c r="H118" i="2" s="1"/>
  <c r="F112" i="2"/>
  <c r="F106" i="2" s="1"/>
  <c r="H106" i="2" s="1"/>
  <c r="H107" i="2"/>
  <c r="H108" i="2"/>
  <c r="H91" i="2"/>
  <c r="H102" i="2"/>
  <c r="H101" i="2"/>
  <c r="H92" i="2"/>
  <c r="F75" i="2"/>
  <c r="E75" i="2"/>
  <c r="H88" i="2"/>
  <c r="H86" i="2"/>
  <c r="H82" i="2"/>
  <c r="H84" i="2"/>
  <c r="H80" i="2"/>
  <c r="H78" i="2"/>
  <c r="H76" i="2"/>
  <c r="G67" i="2"/>
  <c r="F67" i="2"/>
  <c r="E67" i="2"/>
  <c r="H72" i="2"/>
  <c r="H71" i="2"/>
  <c r="H70" i="2"/>
  <c r="H68" i="2"/>
  <c r="H62" i="2"/>
  <c r="H61" i="2"/>
  <c r="H60" i="2"/>
  <c r="H59" i="2"/>
  <c r="H58" i="2"/>
  <c r="H57" i="2"/>
  <c r="H56" i="2"/>
  <c r="F55" i="2"/>
  <c r="F54" i="2" s="1"/>
  <c r="E55" i="2"/>
  <c r="E54" i="2" s="1"/>
  <c r="H41" i="2"/>
  <c r="H40" i="2"/>
  <c r="H39" i="2"/>
  <c r="H46" i="2"/>
  <c r="H45" i="2"/>
  <c r="H43" i="2"/>
  <c r="E48" i="2"/>
  <c r="E38" i="2" s="1"/>
  <c r="E36" i="2" s="1"/>
  <c r="F51" i="2"/>
  <c r="H51" i="2" s="1"/>
  <c r="H49" i="2"/>
  <c r="F42" i="2"/>
  <c r="H42" i="2" s="1"/>
  <c r="F29" i="2"/>
  <c r="E29" i="2"/>
  <c r="F27" i="2"/>
  <c r="E27" i="2"/>
  <c r="H28" i="2"/>
  <c r="H140" i="2" l="1"/>
  <c r="F352" i="2"/>
  <c r="H352" i="2" s="1"/>
  <c r="H27" i="2"/>
  <c r="F48" i="2"/>
  <c r="H48" i="2" s="1"/>
  <c r="H112" i="2"/>
  <c r="H75" i="2"/>
  <c r="F186" i="2"/>
  <c r="H188" i="2"/>
  <c r="E66" i="2"/>
  <c r="E53" i="2" s="1"/>
  <c r="H53" i="2" s="1"/>
  <c r="H163" i="2"/>
  <c r="F162" i="2"/>
  <c r="H162" i="2" s="1"/>
  <c r="F66" i="2"/>
  <c r="F53" i="2" s="1"/>
  <c r="E26" i="2"/>
  <c r="F26" i="2"/>
  <c r="H55" i="2"/>
  <c r="H67" i="2"/>
  <c r="H54" i="2"/>
  <c r="F38" i="2"/>
  <c r="E25" i="2"/>
  <c r="E21" i="2" s="1"/>
  <c r="E20" i="2" s="1"/>
  <c r="F22" i="2"/>
  <c r="H15" i="2"/>
  <c r="F13" i="2"/>
  <c r="F12" i="2" s="1"/>
  <c r="F9" i="2" s="1"/>
  <c r="F8" i="2" s="1"/>
  <c r="E13" i="2"/>
  <c r="E12" i="2" s="1"/>
  <c r="E9" i="2" s="1"/>
  <c r="E8" i="2" s="1"/>
  <c r="E19" i="2" l="1"/>
  <c r="H66" i="2"/>
  <c r="F185" i="2"/>
  <c r="H185" i="2" s="1"/>
  <c r="H186" i="2"/>
  <c r="F36" i="2"/>
  <c r="H36" i="2" s="1"/>
  <c r="H38" i="2"/>
  <c r="F21" i="2"/>
  <c r="F20" i="2" s="1"/>
  <c r="F19" i="2" s="1"/>
  <c r="H13" i="2"/>
  <c r="H22" i="2"/>
  <c r="H12" i="2"/>
  <c r="I352" i="2"/>
  <c r="I349" i="2"/>
  <c r="I346" i="2"/>
  <c r="I341" i="2"/>
  <c r="I337" i="2"/>
  <c r="I335" i="2"/>
  <c r="I334" i="2"/>
  <c r="I329" i="2"/>
  <c r="I328" i="2"/>
  <c r="I327" i="2"/>
  <c r="I325" i="2"/>
  <c r="I323" i="2"/>
  <c r="I319" i="2"/>
  <c r="I318" i="2"/>
  <c r="I316" i="2"/>
  <c r="I314" i="2"/>
  <c r="I312" i="2"/>
  <c r="I311" i="2"/>
  <c r="I310" i="2"/>
  <c r="I309" i="2"/>
  <c r="I308" i="2"/>
  <c r="I307" i="2"/>
  <c r="I306" i="2"/>
  <c r="I305" i="2"/>
  <c r="I304" i="2"/>
  <c r="I302" i="2"/>
  <c r="I301" i="2"/>
  <c r="I300" i="2"/>
  <c r="I299" i="2"/>
  <c r="I295" i="2"/>
  <c r="I294" i="2"/>
  <c r="I293" i="2"/>
  <c r="I292" i="2"/>
  <c r="I291" i="2"/>
  <c r="I290" i="2"/>
  <c r="I289" i="2"/>
  <c r="I288" i="2"/>
  <c r="I287" i="2"/>
  <c r="I286" i="2"/>
  <c r="I285" i="2"/>
  <c r="I284" i="2"/>
  <c r="I283" i="2"/>
  <c r="I282" i="2"/>
  <c r="I281" i="2"/>
  <c r="I280" i="2"/>
  <c r="I276" i="2"/>
  <c r="I275" i="2"/>
  <c r="I274" i="2"/>
  <c r="I273" i="2"/>
  <c r="I272" i="2"/>
  <c r="I271" i="2"/>
  <c r="I268" i="2"/>
  <c r="I267" i="2"/>
  <c r="I266" i="2"/>
  <c r="I265" i="2"/>
  <c r="I264" i="2"/>
  <c r="I261" i="2"/>
  <c r="I260" i="2"/>
  <c r="I256" i="2"/>
  <c r="I251" i="2"/>
  <c r="I250" i="2"/>
  <c r="I249" i="2"/>
  <c r="I247" i="2"/>
  <c r="I246" i="2"/>
  <c r="I245" i="2"/>
  <c r="I244" i="2"/>
  <c r="I240" i="2"/>
  <c r="I239" i="2"/>
  <c r="I238" i="2"/>
  <c r="I237" i="2"/>
  <c r="I236" i="2"/>
  <c r="I235" i="2"/>
  <c r="I228" i="2"/>
  <c r="I226" i="2"/>
  <c r="I224" i="2"/>
  <c r="I219" i="2"/>
  <c r="I218" i="2"/>
  <c r="I217" i="2"/>
  <c r="I216" i="2"/>
  <c r="I209" i="2"/>
  <c r="I207" i="2"/>
  <c r="I206" i="2"/>
  <c r="I204" i="2"/>
  <c r="I200" i="2"/>
  <c r="I199" i="2"/>
  <c r="I194" i="2"/>
  <c r="I190" i="2"/>
  <c r="I187" i="2"/>
  <c r="I186" i="2"/>
  <c r="I185" i="2"/>
  <c r="I184" i="2"/>
  <c r="I181" i="2"/>
  <c r="I176" i="2"/>
  <c r="I170" i="2"/>
  <c r="I169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3" i="2"/>
  <c r="I140" i="2"/>
  <c r="I139" i="2"/>
  <c r="I138" i="2"/>
  <c r="I137" i="2"/>
  <c r="I135" i="2"/>
  <c r="I134" i="2"/>
  <c r="I133" i="2"/>
  <c r="I132" i="2"/>
  <c r="I131" i="2"/>
  <c r="I130" i="2"/>
  <c r="I129" i="2"/>
  <c r="I128" i="2"/>
  <c r="I127" i="2"/>
  <c r="I126" i="2"/>
  <c r="I124" i="2"/>
  <c r="I123" i="2"/>
  <c r="I122" i="2"/>
  <c r="I121" i="2"/>
  <c r="I120" i="2"/>
  <c r="I118" i="2"/>
  <c r="I117" i="2"/>
  <c r="I116" i="2"/>
  <c r="I114" i="2"/>
  <c r="I113" i="2"/>
  <c r="I112" i="2"/>
  <c r="I111" i="2"/>
  <c r="I110" i="2"/>
  <c r="I107" i="2"/>
  <c r="I106" i="2"/>
  <c r="I105" i="2"/>
  <c r="I104" i="2"/>
  <c r="I103" i="2"/>
  <c r="I102" i="2"/>
  <c r="I101" i="2"/>
  <c r="I100" i="2"/>
  <c r="I98" i="2"/>
  <c r="I97" i="2"/>
  <c r="I95" i="2"/>
  <c r="I94" i="2"/>
  <c r="I92" i="2"/>
  <c r="I91" i="2"/>
  <c r="I90" i="2"/>
  <c r="I89" i="2"/>
  <c r="I88" i="2"/>
  <c r="I87" i="2"/>
  <c r="I86" i="2"/>
  <c r="I85" i="2"/>
  <c r="I84" i="2"/>
  <c r="I83" i="2"/>
  <c r="I82" i="2"/>
  <c r="I81" i="2"/>
  <c r="I79" i="2"/>
  <c r="I76" i="2"/>
  <c r="I74" i="2"/>
  <c r="I73" i="2"/>
  <c r="I72" i="2"/>
  <c r="I71" i="2"/>
  <c r="I70" i="2"/>
  <c r="I69" i="2"/>
  <c r="I68" i="2"/>
  <c r="I67" i="2"/>
  <c r="I65" i="2"/>
  <c r="I64" i="2"/>
  <c r="I63" i="2"/>
  <c r="I62" i="2"/>
  <c r="I61" i="2"/>
  <c r="I60" i="2"/>
  <c r="I59" i="2"/>
  <c r="I58" i="2"/>
  <c r="I57" i="2"/>
  <c r="I52" i="2"/>
  <c r="I50" i="2"/>
  <c r="I49" i="2"/>
  <c r="I48" i="2"/>
  <c r="I47" i="2"/>
  <c r="I46" i="2"/>
  <c r="I45" i="2"/>
  <c r="I44" i="2"/>
  <c r="I43" i="2"/>
  <c r="I42" i="2"/>
  <c r="I41" i="2"/>
  <c r="I38" i="2"/>
  <c r="I37" i="2"/>
  <c r="I36" i="2"/>
  <c r="I35" i="2"/>
  <c r="I28" i="2"/>
  <c r="I27" i="2"/>
  <c r="I26" i="2"/>
  <c r="I23" i="2"/>
  <c r="I18" i="2"/>
  <c r="I16" i="2"/>
  <c r="I14" i="2"/>
  <c r="I13" i="2"/>
  <c r="I12" i="2"/>
  <c r="I9" i="2"/>
  <c r="I8" i="2"/>
  <c r="I263" i="2"/>
  <c r="G279" i="2"/>
  <c r="I279" i="2" s="1"/>
  <c r="I332" i="2"/>
  <c r="H19" i="2" l="1"/>
  <c r="I19" i="2"/>
  <c r="I262" i="2"/>
  <c r="I340" i="2"/>
  <c r="I54" i="2" l="1"/>
  <c r="I55" i="2"/>
  <c r="G66" i="2"/>
  <c r="I75" i="2"/>
  <c r="I66" i="2" l="1"/>
  <c r="G53" i="2"/>
  <c r="I53" i="2" s="1"/>
</calcChain>
</file>

<file path=xl/sharedStrings.xml><?xml version="1.0" encoding="utf-8"?>
<sst xmlns="http://schemas.openxmlformats.org/spreadsheetml/2006/main" count="1609" uniqueCount="436">
  <si>
    <t/>
  </si>
  <si>
    <t>Наименование показателей</t>
  </si>
  <si>
    <t>Ведомство</t>
  </si>
  <si>
    <t>Целевая статья</t>
  </si>
  <si>
    <t>Вид расходов</t>
  </si>
  <si>
    <t>1</t>
  </si>
  <si>
    <t>2</t>
  </si>
  <si>
    <t>3</t>
  </si>
  <si>
    <t>4</t>
  </si>
  <si>
    <t>5</t>
  </si>
  <si>
    <t>6</t>
  </si>
  <si>
    <t>Муниципальная программа "Энергоэффективность, развитие газоснабжения и энергетики в Дальнереченском городском округе"</t>
  </si>
  <si>
    <t>000</t>
  </si>
  <si>
    <t>01 0 00 00000</t>
  </si>
  <si>
    <t>Комплексы процессных мероприятий</t>
  </si>
  <si>
    <t>01 4 00 00000</t>
  </si>
  <si>
    <t>Комплекс процессных мероприятий "Создание и развитие системы газоснабжения Дальнереченского городского округа"</t>
  </si>
  <si>
    <t>01 4 01 00000</t>
  </si>
  <si>
    <t>Создание и развитие системы газоснабжения муниципальных образований на условиях софинансирования</t>
  </si>
  <si>
    <t>014</t>
  </si>
  <si>
    <t>01 4 01 S2280</t>
  </si>
  <si>
    <t>240</t>
  </si>
  <si>
    <t>Комплекс процессных мероприятий "Энергосбережение и повышение энергетической эффективности Дальнереченского городского округа"</t>
  </si>
  <si>
    <t>01 4 02 00000</t>
  </si>
  <si>
    <t>Модернизация, реконструкция, капитальный и текущий ремонт объектов теплоснабжения и электроснабжения, объектов водоснабжения и водоотведения</t>
  </si>
  <si>
    <t>005</t>
  </si>
  <si>
    <t>01 4 02 20030</t>
  </si>
  <si>
    <t>Муниципальная программа "Развитие транспортного комплекса Дальнереченского городского округа"</t>
  </si>
  <si>
    <t>02 0 00 00000</t>
  </si>
  <si>
    <t>Региональные проекты, не входящие в состав национальных проектов</t>
  </si>
  <si>
    <t>Ведомственные проекты</t>
  </si>
  <si>
    <t>02 3 00 00000</t>
  </si>
  <si>
    <t>Ведомственный проект "Поддержка дорожного хозяйства муниципальных образований Приморского края и организация транспортного обслуживания населения в границах муниципальных образований Приморского края"</t>
  </si>
  <si>
    <t>02 3 5Г 00000</t>
  </si>
  <si>
    <t>Организация транспортного обслуживания населения в границах муниципальных образований Приморского края на условиях софинансирования</t>
  </si>
  <si>
    <t>02 3 5Г S2410</t>
  </si>
  <si>
    <t>610</t>
  </si>
  <si>
    <t>02 4 00 00000</t>
  </si>
  <si>
    <t>Комплекс процессных мероприятий "Развитие дорожной отрасли в Дальнереченском городском округе"</t>
  </si>
  <si>
    <t>02 4 01 00000</t>
  </si>
  <si>
    <t>Проектирование, строительство, реконструкция и текущее содержание автомобильных дорог общего пользования местного значения за счет средств дорожного фонда ДГО</t>
  </si>
  <si>
    <t>02 4 01 20040</t>
  </si>
  <si>
    <t>Комплекс процессных мероприятий "Отдельные мероприятия программной деятельности"</t>
  </si>
  <si>
    <t>810</t>
  </si>
  <si>
    <t>Муниципальная программа "Поддержка социально ориентированных некоммерческих организаций на территории Дальнереченского городского округа"</t>
  </si>
  <si>
    <t>03 0 00 00000</t>
  </si>
  <si>
    <t>03 4 00 00000</t>
  </si>
  <si>
    <t>Комплекс процессных мероприятий "Поддержка социально ориентированных некоммерческих организаций"</t>
  </si>
  <si>
    <t>03 4 01 00000</t>
  </si>
  <si>
    <t>Субсидии социально ориентированным некоммерческим организациям по итогам конкурсного отбора на условиях софинансирования</t>
  </si>
  <si>
    <t>Муниципальная программа "Обеспечение доступным жильем и качественными услугами ЖКХ населения Дальнереченского городского округа"</t>
  </si>
  <si>
    <t>04 0 00 00000</t>
  </si>
  <si>
    <t>04 4 00 00000</t>
  </si>
  <si>
    <t>04 4 01 00000</t>
  </si>
  <si>
    <t>Проектирование и (или) строительство, реконструкция (модернизация), капитальный ремонт объектов водопроводно-канализационного хозяйства на условиях софинансирования</t>
  </si>
  <si>
    <t>04 4 01 S2320</t>
  </si>
  <si>
    <t>410</t>
  </si>
  <si>
    <t>Комплекс процессных мероприятий "Проведение капитального ремонта многоквартирных домов в Дальнереченском городском округе"</t>
  </si>
  <si>
    <t>04 4 02 00000</t>
  </si>
  <si>
    <t>Проведение капитального ремонта муниципального жилищного фонда</t>
  </si>
  <si>
    <t>04 4 02 20090</t>
  </si>
  <si>
    <t>04 4 03 00000</t>
  </si>
  <si>
    <t>Мероприятия по обеспечению населения качественной питьевой водой из источников водоснабжения на территории Дальнереченского городского округа</t>
  </si>
  <si>
    <t>04 4 03 20070</t>
  </si>
  <si>
    <t>04 4 04 00000</t>
  </si>
  <si>
    <t>Взносы на капитальный ремонт общего имущества в многоквартирном доме в расчете на один квадратный метр общей площади жилого (нежилого) помещения в многоквартирном доме</t>
  </si>
  <si>
    <t>04 4 04 20510</t>
  </si>
  <si>
    <t>Субсидии на обеспечение граждан твердым топливом (дровами) на условиях софинансирования</t>
  </si>
  <si>
    <t>Муниципальная программа "Развитие образования Дальнереченского городского округа"</t>
  </si>
  <si>
    <t>05 0 00 00000</t>
  </si>
  <si>
    <t>Региональные проекты, входящие в состав национальных проектов</t>
  </si>
  <si>
    <t>05 1 00 00000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</si>
  <si>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</t>
  </si>
  <si>
    <t>009</t>
  </si>
  <si>
    <t>320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</si>
  <si>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</si>
  <si>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05 2 00 00000</t>
  </si>
  <si>
    <t>Региональный проект "Модернизация школьных систем образования в Приморском крае"</t>
  </si>
  <si>
    <t>05 2 1Ж 00000</t>
  </si>
  <si>
    <t>Модернизация школьных систем образования</t>
  </si>
  <si>
    <t>05 2 1Ж L7500</t>
  </si>
  <si>
    <t>05 4 00 00000</t>
  </si>
  <si>
    <t>Комплекс процессных мероприятий "Развитие системы дошкольного образования Дальнереченского городского округа"</t>
  </si>
  <si>
    <t>05 4 01 00000</t>
  </si>
  <si>
    <t>Субвенции на компенсацию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</si>
  <si>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05 4 01 93090</t>
  </si>
  <si>
    <t>310</t>
  </si>
  <si>
    <t>Расходы на обеспечение деятельности (оказание услуг, выполнение работ) муниципальных учреждений</t>
  </si>
  <si>
    <t>05 4 01 20140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</si>
  <si>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</si>
  <si>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05 4 01 93070</t>
  </si>
  <si>
    <t>Комплекс процессных мероприятий "Развитие системы общего образования Дальнереченского городского округа"</t>
  </si>
  <si>
    <t>05 4 02 00000</t>
  </si>
  <si>
    <t>05 4 02 20140</t>
  </si>
  <si>
    <t>Расходы на обеспечение бесплатным питанием детей, обучающихся в муниципальных общеобразовательных организациях, родители которых являются участниками специальной военной операции</t>
  </si>
  <si>
    <t>05 4 02 20790</t>
  </si>
  <si>
    <t>Иной межбюджетный трансферт бюджетам муниципальных образований Приморского края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</si>
  <si>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</si>
  <si>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05 4 02 93060</t>
  </si>
  <si>
    <t>Субвенции на обеспечение бесплатным питанием детей, обучающихся в муниципальных общеобразовательных организациях Приморского края</t>
  </si>
  <si>
    <t>05 4 02 93150</t>
  </si>
  <si>
    <t>Субвенции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учреждениях, софинансируемые за счет средств федерального бюджета</t>
  </si>
  <si>
    <t>05 4 02 R3040</t>
  </si>
  <si>
    <t>Комплекс процессных мероприятий "Развитие системы дополнительного образования, отдыха, оздоровления и занятости детей и подростков Дальнереченского городского округа"</t>
  </si>
  <si>
    <t>05 4 03 00000</t>
  </si>
  <si>
    <t>Субвенции на организацию и обеспечение оздоровления и отдыха детей Приморского края (за исключением организации отдыха детей в каникулярное время)</t>
  </si>
  <si>
    <t>05 4 03 93080</t>
  </si>
  <si>
    <t>05 4 03 20140</t>
  </si>
  <si>
    <t>Персонифицированное финансирование дополнительного образования детей (МОЦ)</t>
  </si>
  <si>
    <t>05 4 03 20700</t>
  </si>
  <si>
    <t>05 4 04 00000</t>
  </si>
  <si>
    <t>Расходы на обеспечение деятельности (оказание услуг, выполнение работ) централизованных бухгалтерий</t>
  </si>
  <si>
    <t>05 4 04 20240</t>
  </si>
  <si>
    <t>110</t>
  </si>
  <si>
    <t>850</t>
  </si>
  <si>
    <t>Муниципальная программа "Развитие культуры на территории Дальнереченского городского округа"</t>
  </si>
  <si>
    <t>06 0 00 00000</t>
  </si>
  <si>
    <t>06 1 00 00000</t>
  </si>
  <si>
    <t>012</t>
  </si>
  <si>
    <t>06 4 00 00000</t>
  </si>
  <si>
    <t>Комплекс процессных мероприятий "Финансовое обеспечение муниципальных бюджетных учреждений"</t>
  </si>
  <si>
    <t>06 4 01 00000</t>
  </si>
  <si>
    <t>06 4 01 20140</t>
  </si>
  <si>
    <t>Расходы на обеспечение деятельности (оказание услуг, выполнение работ) централизованной библиотечной системы</t>
  </si>
  <si>
    <t>06 4 01 20340</t>
  </si>
  <si>
    <t>Комплекс процессных мероприятий "Обеспечение поддержки культуры в Приморском крае"</t>
  </si>
  <si>
    <t>06 4 02 00000</t>
  </si>
  <si>
    <t>Модернизация муниципальных библиотек на условиях софинансирования</t>
  </si>
  <si>
    <t>06 4 02 S2510</t>
  </si>
  <si>
    <t>Расходы на комплектование книжных фондов и обеспечение информационно-техническим оборудованием библиотек на условиях софинансирования</t>
  </si>
  <si>
    <t>06 4 02 S2540</t>
  </si>
  <si>
    <t>Комплекс процессных мероприятий "Мероприятия историко-патриотической, патриотической, культурно-патриотической, спортивно-патриотической направленности"</t>
  </si>
  <si>
    <t>06 4 03 00000</t>
  </si>
  <si>
    <t>Мероприятия по патриотическому воспитанию граждан на территории Дальнереченского городского округа</t>
  </si>
  <si>
    <t>06 4 03 20210</t>
  </si>
  <si>
    <t>Мероприятия для детей и молодежи</t>
  </si>
  <si>
    <t>06 4 03 20220</t>
  </si>
  <si>
    <t>06 4 04 00000</t>
  </si>
  <si>
    <t>06 4 04 20240</t>
  </si>
  <si>
    <t>06 4 04 20670</t>
  </si>
  <si>
    <t>Муниципальная программа "Развитие физической культуры и спорта Дальнереченского городского округа"</t>
  </si>
  <si>
    <t>07 0 00 00000</t>
  </si>
  <si>
    <t>07 4 00 00000</t>
  </si>
  <si>
    <t>Комплекс процессных мероприятий "Развитие спортивной инфраструктуры"</t>
  </si>
  <si>
    <t>07 4 01 00000</t>
  </si>
  <si>
    <t>07 4 01 20250</t>
  </si>
  <si>
    <t>Комплекс процессных мероприятий "Создание условий для развития массового спорта"</t>
  </si>
  <si>
    <t>07 4 02 00000</t>
  </si>
  <si>
    <t>07 4 02 20140</t>
  </si>
  <si>
    <t>Мероприятия в области физической культуры и спорта, приобретение спортивного инвентаря</t>
  </si>
  <si>
    <t>07 4 02 20260</t>
  </si>
  <si>
    <t>Организация физкультурно-спортивной работы по месту жительства на условиях софинансирования</t>
  </si>
  <si>
    <t>07 4 02 S2190</t>
  </si>
  <si>
    <t>Муниципальная программа "Информационное общество"</t>
  </si>
  <si>
    <t>08 0 00 00000</t>
  </si>
  <si>
    <t>08 4 00 00000</t>
  </si>
  <si>
    <t>08 4 01 00000</t>
  </si>
  <si>
    <t>Расходы на опубликование нормативно-правовых актов, информационных материалов</t>
  </si>
  <si>
    <t>08 4 01 20610</t>
  </si>
  <si>
    <t>Муниципальная программа "Защита населения и территории Дальнереченского городского округа от чрезвычайных ситуаций природного и техногенного характера"</t>
  </si>
  <si>
    <t>09 0 00 00000</t>
  </si>
  <si>
    <t>09 4 00 00000</t>
  </si>
  <si>
    <t>09 4 01 00000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</si>
  <si>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</si>
  <si>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09 4 01 20320</t>
  </si>
  <si>
    <t>Муниципальная программа "Развитие малого и среднего предпринимательства на территории Дальнереченского городского округа"</t>
  </si>
  <si>
    <t>11 0 00 00000</t>
  </si>
  <si>
    <t>11 4 00 00000</t>
  </si>
  <si>
    <t>Комплекс процессных мероприятий "Поддержка субъектов малого и среднего предпринимательства"</t>
  </si>
  <si>
    <t>11 4 01 00000</t>
  </si>
  <si>
    <t>Мероприятия по развитию малого и среднего предпринимательства</t>
  </si>
  <si>
    <t>11 4 01 20650</t>
  </si>
  <si>
    <t>Муниципальная программа "Развитие муниципальной службы в органах местного самоуправления Дальнереченского городского округа"</t>
  </si>
  <si>
    <t>12 0 00 00000</t>
  </si>
  <si>
    <t>12 4 00 00000</t>
  </si>
  <si>
    <t>Комплекс процессных мероприятий "Повышение уровня профессиональной подготовки муниципальных служащих"</t>
  </si>
  <si>
    <t>12 4 01 00000</t>
  </si>
  <si>
    <t>Обучение лиц, замещающих муниципальные должности, муниципальных служащих по программам повышения квалификации и профессиональной переподготовки</t>
  </si>
  <si>
    <t>001</t>
  </si>
  <si>
    <t>12 4 01 20540</t>
  </si>
  <si>
    <t>Муниципальная программа "Формирование современной городской среды Дальнереченского городского округа"</t>
  </si>
  <si>
    <t>13 0 00 00000</t>
  </si>
  <si>
    <t>13 1 00 00000</t>
  </si>
  <si>
    <t>Региональный проект "Формирование комфортной городской среды"</t>
  </si>
  <si>
    <t>Субсидии бюджетам муниципальных образований Приморского края на поддержку муниципальных программ формирования современной городской среды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</si>
  <si>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</si>
  <si>
    <t>13 1 F2 5424F</t>
  </si>
  <si>
    <t>13 2 00 00000</t>
  </si>
  <si>
    <t>Региональный проект "Благоустройство территорий муниципальных образований Приморского края"</t>
  </si>
  <si>
    <t>13 2 01 00000</t>
  </si>
  <si>
    <t>Поддержка муниципальной программы по благоустройству территории муниципального образования на условиях софинансирования</t>
  </si>
  <si>
    <t>13 2 01 S2610</t>
  </si>
  <si>
    <t>Муниципальная программа "Обеспечение жильем молодых семей Дальнереченского городского округа"</t>
  </si>
  <si>
    <t>15 0 00 00000</t>
  </si>
  <si>
    <t>15 4 00 00000</t>
  </si>
  <si>
    <t>Комплекс процессных мероприятий "Предоставление социальных выплат молодым семьям - участникам программы"</t>
  </si>
  <si>
    <t>15 4 01 00000</t>
  </si>
  <si>
    <t>Реализация мероприятий по обеспечению жильем молодых семей</t>
  </si>
  <si>
    <t>15 4 01 L4970</t>
  </si>
  <si>
    <t>Муниципальная программа "Управление муниципальными финансами Дальнереченского городского округа"</t>
  </si>
  <si>
    <t>17 0 00 00000</t>
  </si>
  <si>
    <t>17 3 00 00000</t>
  </si>
  <si>
    <t>Ведомственный проект "Инициативное бюджетирование Приморья"</t>
  </si>
  <si>
    <t>17 3 4Ц 00000</t>
  </si>
  <si>
    <t>17 4 00 00000</t>
  </si>
  <si>
    <t>Комплекс процессных мероприятий "Эффективное управление муниципальным долгом"</t>
  </si>
  <si>
    <t>17 4 01 00000</t>
  </si>
  <si>
    <t>Процентные платежи по муниципальному долгу</t>
  </si>
  <si>
    <t>17 4 01 20370</t>
  </si>
  <si>
    <t>730</t>
  </si>
  <si>
    <t>Муниципальная программа "Профилактика правонарушений на территории Дальнереченского городского округа"</t>
  </si>
  <si>
    <t>19 0 00 00000</t>
  </si>
  <si>
    <t>19 4 00 00000</t>
  </si>
  <si>
    <t>Комплекс процессных мероприятий "Профилактика правонарушений"</t>
  </si>
  <si>
    <t>19 4 01 00000</t>
  </si>
  <si>
    <t>Мероприятия по противодействию распространения наркотиков</t>
  </si>
  <si>
    <t>19 4 01 20180</t>
  </si>
  <si>
    <t>19 4 01 20190</t>
  </si>
  <si>
    <t>Муниципальная программа "Противодействие коррупции в Дальнереченском городском округе"</t>
  </si>
  <si>
    <t>21 0 00 00000</t>
  </si>
  <si>
    <t>21 4 00 00000</t>
  </si>
  <si>
    <t>Комплекс процессных мероприятий "Создание системы просвещения муниципальных служащих по вопросам противодействия коррупции"</t>
  </si>
  <si>
    <t>21 4 01 00000</t>
  </si>
  <si>
    <t>Реализация антикоррупционных мероприятий</t>
  </si>
  <si>
    <t>21 4 01 20760</t>
  </si>
  <si>
    <t>Муниципальная 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на территории Дальнереченского городского округа"</t>
  </si>
  <si>
    <t>22 0 00 00000</t>
  </si>
  <si>
    <t>22 4 00 00000</t>
  </si>
  <si>
    <t>22 4 01 00000</t>
  </si>
  <si>
    <t>Субвенции на обеспечение жилыми помещениями детей-сирот и детей, оставшихся без попечения родителей, лиц из их числа за счет средств краевого бюджета</t>
  </si>
  <si>
    <t>Муниципальная программа "Развитие добровольной пожарной команды в Дальнереченском городском округе"</t>
  </si>
  <si>
    <t>23 0 00 00000</t>
  </si>
  <si>
    <t>23 4 00 00000</t>
  </si>
  <si>
    <t>23 4 01 00000</t>
  </si>
  <si>
    <t>Расходы на содержание добровольной пожарной команды</t>
  </si>
  <si>
    <t>23 4 01 20780</t>
  </si>
  <si>
    <t>120</t>
  </si>
  <si>
    <t>Непрограммные направления деятельности</t>
  </si>
  <si>
    <t>99 0 00 00000</t>
  </si>
  <si>
    <t>Региональный проект "Вовлечение в оборот и комплексная мелиорация земель сельскохозяйственного назначения Приморского края"</t>
  </si>
  <si>
    <t>Подготовка проектов межевания земельных участков и на проведение кадастровых работ</t>
  </si>
  <si>
    <t>Мероприятия непрограммных направлений деятельности</t>
  </si>
  <si>
    <t>99 9 00 00000</t>
  </si>
  <si>
    <t>Непрограммные мероприятия</t>
  </si>
  <si>
    <t>99 9 01 00000</t>
  </si>
  <si>
    <t>Депутаты представительного органа муниципального образования</t>
  </si>
  <si>
    <t>99 9 01 10020</t>
  </si>
  <si>
    <t>Руководство и управление в сфере установленных функций органов местного самоуправления</t>
  </si>
  <si>
    <t>99 9 01 10030</t>
  </si>
  <si>
    <t>Глава муниципального образования</t>
  </si>
  <si>
    <t>99 9 01 10010</t>
  </si>
  <si>
    <t>Пожертвования для ликвидации последствий тайфуна "KHANUN" в части касающейся восстановления дорожного полотна</t>
  </si>
  <si>
    <t>99 9 01 20120</t>
  </si>
  <si>
    <t>Резервные фонды администрации Дальнереченского городского округа</t>
  </si>
  <si>
    <t>99 9 01 20270</t>
  </si>
  <si>
    <t>Оценка недвижимости,признание прав и регулирование отношений по муниц.собствен.(мероприятия по реализации муниц.политики в области приватизации и управ.муниц.собст)</t>
  </si>
  <si>
    <t>99 9 01 20290</t>
  </si>
  <si>
    <t>Мероприятия в области строительства, архитектуры, градостроительства, землеустройства и землепользования</t>
  </si>
  <si>
    <t>99 9 01 20330</t>
  </si>
  <si>
    <t>Мероприятия в области коммунального хозяйства</t>
  </si>
  <si>
    <t>99 9 01 20390</t>
  </si>
  <si>
    <t>Прочие мероприятия по благоустройству городского округа</t>
  </si>
  <si>
    <t>99 9 01 20440</t>
  </si>
  <si>
    <t>Выполнение Перечня наказов избирателей депутатами Думы Дальнереченского городского округа</t>
  </si>
  <si>
    <t>99 9 01 20450</t>
  </si>
  <si>
    <t>Расходы на содержание нежилого административного здания</t>
  </si>
  <si>
    <t>99 9 01 20720</t>
  </si>
  <si>
    <t>Расходы на распиловку и доставку твердого топлива (дров) членам семей граждан, являющихся участниками специальной военной операции</t>
  </si>
  <si>
    <t>99 9 01 20800</t>
  </si>
  <si>
    <t>Расходы связанные с ограничением доступа к заброшенным объектам</t>
  </si>
  <si>
    <t>99 9 01 20810</t>
  </si>
  <si>
    <t>Пенсия за выслугу лет муниципальным служащим, ежемесячная доплата к страховой пенсии лицам, замещавшим муниципальные должности на постоянной основе</t>
  </si>
  <si>
    <t>99 9 01 20360</t>
  </si>
  <si>
    <t>Материальная помощь на погребение и организацию похорон почётного жителя Дальнереченского городского округа</t>
  </si>
  <si>
    <t>99 9 01 20530</t>
  </si>
  <si>
    <t>99 9 01 20300</t>
  </si>
  <si>
    <t>830</t>
  </si>
  <si>
    <t>870</t>
  </si>
  <si>
    <t>011</t>
  </si>
  <si>
    <t>Руководитель контрольно-счетной палаты муниципального образования и его заместители</t>
  </si>
  <si>
    <t>99 9 01 10050</t>
  </si>
  <si>
    <t>Субсидии социально ориентированным некоммерческим организациям инвалидов</t>
  </si>
  <si>
    <t>99 9 01 20590</t>
  </si>
  <si>
    <t>630</t>
  </si>
  <si>
    <t>99 9 01 20140</t>
  </si>
  <si>
    <t>Оплата за потребленную электрическую энергию уличного освещения</t>
  </si>
  <si>
    <t>99 9 01 20400</t>
  </si>
  <si>
    <t>Озеленение</t>
  </si>
  <si>
    <t>99 9 01 20420</t>
  </si>
  <si>
    <t>Организация и содержание мест захоронения</t>
  </si>
  <si>
    <t>99 9 01 20430</t>
  </si>
  <si>
    <t>Оплата за потребленную тепловую и электрическую энергию, горячее и холодное водоснабжение и водоотведение незаселенного муниципального жилищного фонда</t>
  </si>
  <si>
    <t>99 9 01 20680</t>
  </si>
  <si>
    <t>Оплата за содержание незаселенного муниципального жилищного фонда</t>
  </si>
  <si>
    <t>99 9 01 20690</t>
  </si>
  <si>
    <t>Расходы на приобретение программных продуктов, оргтехники, комплектующих, их обслуживание</t>
  </si>
  <si>
    <t>99 9 01 20600</t>
  </si>
  <si>
    <t>Субсидии на возмещение затрат, связанных с оказанием услуг по начислению, сбору, взысканию и перечислению платы за пользование жилым помещением (платы за наем) муниципального жилищного фонда Дальнереченского городского округа</t>
  </si>
  <si>
    <t>99 9 01 20580</t>
  </si>
  <si>
    <t>015</t>
  </si>
  <si>
    <t>99 9 01 20240</t>
  </si>
  <si>
    <t>Непрограммные мероприятия "Исполнение отдельных государственных полномочий"</t>
  </si>
  <si>
    <t>99 9 02 00000</t>
  </si>
  <si>
    <t>Государственная регистрация актов гражданского состояния</t>
  </si>
  <si>
    <t>99 9 02 59300</t>
  </si>
  <si>
    <t>Субвенции на создание и обеспечение деятельности комиссий по делам несовершеннолетних и защите их прав</t>
  </si>
  <si>
    <t>99 9 02 93010</t>
  </si>
  <si>
    <t>Субвенции на реализацию отдельных государственных полномочий по созданию административных комиссий</t>
  </si>
  <si>
    <t>99 9 02 93030</t>
  </si>
  <si>
    <t>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</si>
  <si>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99 9 02 93100</t>
  </si>
  <si>
    <t>Субвенции бюджетам МО ПК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МО</t>
  </si>
  <si>
    <t>99 9 02 93130</t>
  </si>
  <si>
    <t>Субвенции бюджетам муниципальных образований Приморского края на реализацию государственных полномочий органов опеки и попечительства в отношении несовершеннолетних</t>
  </si>
  <si>
    <t>99 9 02 93160</t>
  </si>
  <si>
    <t>Субвенции бюджетам МО ПК на реализацию полномочий РФ на государственную регистрацию актов гражданского состояния за счет средств краевого бюджета</t>
  </si>
  <si>
    <t>99 9 02 93180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</si>
  <si>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</si>
  <si>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99 9 02 51200</t>
  </si>
  <si>
    <t>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</si>
  <si>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99 9 02 93050</t>
  </si>
  <si>
    <t>Субвенции на регистрацию и учет граждан, имеющ.право на получ.жилищных субсидий в связи с переселением из районов Крайнего Севера и приравненых к ним местностей</t>
  </si>
  <si>
    <t>99 9 02 93120</t>
  </si>
  <si>
    <t>Субвенции на реализацию госполномочий по организации мероприятий при осуществлении деятельности по обращению с животными без владельцев</t>
  </si>
  <si>
    <t>99 9 02 93040</t>
  </si>
  <si>
    <t>ВСЕГО РАСХОДОВ</t>
  </si>
  <si>
    <t>Мероприятия по энергосбережению и повышению энергетической эффективности систем коммунальной инфраструктуры Приморского края на условиях софинансирования</t>
  </si>
  <si>
    <t>01 4 02 SТ003</t>
  </si>
  <si>
    <t>Приобретение подвижного состава пассажирского транспорта общего пользования на условиях софинансирования</t>
  </si>
  <si>
    <t>02 3 5Г S2770</t>
  </si>
  <si>
    <t>03 4 01 S2640</t>
  </si>
  <si>
    <t xml:space="preserve">Комплекс процессных мероприятий "Создание условий для обеспечения качественными услугами жилищно-коммунального хозяйства Дальнереченского городского округа" </t>
  </si>
  <si>
    <t xml:space="preserve">Комплекс процессных мероприятий "Чистая вода Дальнереченского городского округа" </t>
  </si>
  <si>
    <t>04 4 04 S2620</t>
  </si>
  <si>
    <t>Региональный проект "Педагоги и наставники"</t>
  </si>
  <si>
    <t>05 1 Ю6 00000</t>
  </si>
  <si>
    <t>Проведение мероприятий по обеспечению выплат ежемесячного денежного вознаграждения советникам директоров</t>
  </si>
  <si>
    <t>05 1 Ю6 50500</t>
  </si>
  <si>
    <t>Расходы на обеспечение бесплатным питанием детей класса "Сириус"</t>
  </si>
  <si>
    <t>05 4 02 20310</t>
  </si>
  <si>
    <t>Компенсация расходов на проезд обучающимся, чьи родители (законные представители) являются участниками специальной военной операции, а также призваны на военную службу по мобилизации в вооруженные силы Российской Федерации</t>
  </si>
  <si>
    <t>05 4 02 20460</t>
  </si>
  <si>
    <t>Реализация основных мер государственной поддержки в сфере занятости населения по организации временного трудоустройства несовершеннолетних граждан в возрасте от 14 до 18 лет в свободное от учебы время на условиях софинансирования</t>
  </si>
  <si>
    <t>05 4 03 S4050</t>
  </si>
  <si>
    <t>06 1 Ю6 00000</t>
  </si>
  <si>
    <t>Ремонт и оснащение молодежного центра (в том числе ПСД, государственная экспертиза)</t>
  </si>
  <si>
    <t>06 4 04 20350</t>
  </si>
  <si>
    <t>Мероприятия по сохранению объектов культурного наследия, арт-объектов</t>
  </si>
  <si>
    <t>07 2 00 00000</t>
  </si>
  <si>
    <t>Региональный проект "Бизнес-спринт (Я выбираю спорт)"</t>
  </si>
  <si>
    <t>07 2 5Ж 00000</t>
  </si>
  <si>
    <t>Подготовка основания для создания "умных" спортивных площадок на условиях софинансирования</t>
  </si>
  <si>
    <t>07 2 5Ж S2530</t>
  </si>
  <si>
    <t>Строительство, реконструкция, демонтаж объектов спорта (в т.ч. ПСД)</t>
  </si>
  <si>
    <t xml:space="preserve">Комплекс процессных мероприятий "Строительство, капитальный ремонт и реконструкция гидротехнических сооружений инженерной защиты на территории Дальнереченского городского округа" </t>
  </si>
  <si>
    <t>09 4 02 00000</t>
  </si>
  <si>
    <t>09 4 02 20320</t>
  </si>
  <si>
    <t>Комплекс процессных мероприятий "Привлечение на муниципальную службу перспективных молодых кадров</t>
  </si>
  <si>
    <t>12 4 02 00000</t>
  </si>
  <si>
    <t>Материальное стимулирование граждан, заключивших с администрацией Дальнереченского городского округа договор о целевом обучении</t>
  </si>
  <si>
    <t>12 4 02 20230</t>
  </si>
  <si>
    <t>360</t>
  </si>
  <si>
    <t>13 1 И4 00000</t>
  </si>
  <si>
    <t>Реализация проектов инициативного бюджетирования по направлению "Твой проект" ("Благоустройство прилегающей территории возле МБУДО "Детская школа искусств" ДГО")</t>
  </si>
  <si>
    <t>17 3 4Ц S2363</t>
  </si>
  <si>
    <t>Реализация проектов инициативного бюджетирования по направлению "Твой проект" ("Сцена у Дома культуры")</t>
  </si>
  <si>
    <t>17 3 4Ц S2364</t>
  </si>
  <si>
    <t>Реализация проектов инициативного бюджетирования по направлению "Молодежный бюджет" ("Спортивная площадка для школы МБОУ "СОШ 6")</t>
  </si>
  <si>
    <t>17 3 4Ц S2753</t>
  </si>
  <si>
    <t>Реализация проектов инициативного бюджетирования по направлению "Молодежный бюджет" ("Благоустройство спортивной площадки МБОУ "СОШ 5")</t>
  </si>
  <si>
    <t>17 3 4Ц S2754</t>
  </si>
  <si>
    <t>Мероприятия по профилактике экстремизма и терроризма, профилактике правонарушений и борьбе с преступностью</t>
  </si>
  <si>
    <t>22 4 01 93210</t>
  </si>
  <si>
    <t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</si>
  <si>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22 4 01 R0820</t>
  </si>
  <si>
    <t>Муниципальная программа "Эффективное вовлечение в оборот земель сельскохозяйственного назначения Дальнереченского городского округа"</t>
  </si>
  <si>
    <t>24 0 00 00000</t>
  </si>
  <si>
    <t>24 2 00 00000</t>
  </si>
  <si>
    <t>24 2 9Ф 00000</t>
  </si>
  <si>
    <t>24 2 9Ф L5990</t>
  </si>
  <si>
    <t>24 4 00 00000</t>
  </si>
  <si>
    <t>Комплекс процессных мероприятий "Обеспечение функционирования мелиоративных систем"</t>
  </si>
  <si>
    <t>24 4 01 00000</t>
  </si>
  <si>
    <t>Проведение работ по землеустройству земель сельскохозяйственного назначения на условиях софинансирования</t>
  </si>
  <si>
    <t>24 4 01 S2110</t>
  </si>
  <si>
    <t>Исполнение судебных актов Российской Федерации и мировых соглашений по возм.вреда, причин. в результате незаконных действий (бездействия) муниципальных органов, досудебное урегулирование споров</t>
  </si>
  <si>
    <t>Содержание зеленных насаждений и создание газонов и цветников, а также их содержание за счет средств "окрашенных" платежей</t>
  </si>
  <si>
    <t>99 9 01 20421</t>
  </si>
  <si>
    <t>05 1 Ю6 51790 / 
05 1 ЕВ 51790</t>
  </si>
  <si>
    <t>05 1 Ю6 93140 /
05 1 Е1 93140</t>
  </si>
  <si>
    <t>05 1 Ю6 53030 /
05 4 02 53030</t>
  </si>
  <si>
    <t>06 1 Ю6 93140 /
06 1 Е1 93140</t>
  </si>
  <si>
    <t>13 1 И4 55550 /
131 F2 55550</t>
  </si>
  <si>
    <t>005
015</t>
  </si>
  <si>
    <t>240
320</t>
  </si>
  <si>
    <t>Сведения об исполнении бюджета Дальнереченского городского округа за 1 полугодие 2025 года по расходам в разрезе муниципальных программ и непрограммных направлений деятельности в сравнении с плановыми значениями на 2025 финансовый год и фактическими значениями 1 полугодие 2024 года</t>
  </si>
  <si>
    <t>Кассовое исполнение 
за 1 полугодие 2025 года</t>
  </si>
  <si>
    <t>Кассовое исполнение 
за 1 полугодие 2024 года</t>
  </si>
  <si>
    <t>% исполнения за 1 полугодие 2025 года</t>
  </si>
  <si>
    <t>% исполнения за 1 полугодие 2025 года в сравнении с исполнением за 1 полугодие 2024 года</t>
  </si>
  <si>
    <t>02 3 5Г SД006</t>
  </si>
  <si>
    <t>02 4 02 00000</t>
  </si>
  <si>
    <t>Капитальный ремонт и ремонт автомобильных дорог общего пользования населенных пунктов на условиях софинансирования</t>
  </si>
  <si>
    <t>02 4 02 20470</t>
  </si>
  <si>
    <t>Финансовая поддержка в форме субсидий предприятиям и организациям, оказывающим пассажирские перевозки населению</t>
  </si>
  <si>
    <t>06 1 Ю1 51160</t>
  </si>
  <si>
    <t>06 1 Ю1 00000</t>
  </si>
  <si>
    <t>Региональный проект "Россия - страна возможностей"</t>
  </si>
  <si>
    <t>Реализация программы комплексного развития молодежной политики в субъектах Российской Федерации "Регион для молодых"</t>
  </si>
  <si>
    <t>Х</t>
  </si>
  <si>
    <t>Поддержка проектов, инициируемых жителями МО, по решению вопросов местного значения (проект "Устройство поверхностной водоотводящей системы на придомовой территории многоквартирного жилого дома по адресу: г.Дальнереченск, ул. Михаила Личенко, д.30)</t>
  </si>
  <si>
    <t>17 3 4Ц 9403В</t>
  </si>
  <si>
    <t>Поддержка проектов, инициируемых жителями муниципальных образований, по решению вопросов местного значения (проект "Спорт и староверы")</t>
  </si>
  <si>
    <t>17 3 4Ц 9403Г</t>
  </si>
  <si>
    <t>Поддержка проектов, инициируемых жителями муниципальных образований, по решению вопросов местного значения (проект "Ремонтно-восстановительные работы дорожного полотна")</t>
  </si>
  <si>
    <t>17 3 4Ц 9403Д</t>
  </si>
  <si>
    <t>Поддержка проектов, инициируемых жителями муниципальных образований, по решению вопросов местного значения (проект "Благоустройство дворовой территории")</t>
  </si>
  <si>
    <t>17 3 4Ц 9403Е</t>
  </si>
  <si>
    <t>Поддержка проектов, инициируемых жителями муниципальных образований, по решению вопросов местного значения (проект "Асфальтирование и укладка бордюрного камня")</t>
  </si>
  <si>
    <t>17 3 4Ц 9403Ж</t>
  </si>
  <si>
    <t>Субвенции бюджетам МО ПК на осуществление отдельных госполномочий по установлению нормативов потребления твердого топлива (уголь, дрова, топливные брикеты), реализуемого гражданам</t>
  </si>
  <si>
    <t>99 9 02 93220</t>
  </si>
  <si>
    <t>Утвержденный годовой план (решение Думы ДГО от 29.05.2025 № 57-МПА)</t>
  </si>
  <si>
    <t>х</t>
  </si>
  <si>
    <t>Субсидии на проведение капитального и текущего ремонта, благоустройство территорий учреждений, организацию безопасности учреждений</t>
  </si>
  <si>
    <t>05 4 02 20150</t>
  </si>
  <si>
    <t>Субсидии на организацию и обеспечение оздоровления, отдыха и занятости детей и подростков</t>
  </si>
  <si>
    <t>05 4 03 20200</t>
  </si>
  <si>
    <t>06 4 01 20150</t>
  </si>
  <si>
    <t>Строительство, реконструкция, ремонт объектов культуры (в том числе проектно-изыскательские работы), находящихся в муниципальной собственности, и приобретение объектов культуры для муниципальных нужд на условиях софинансирования</t>
  </si>
  <si>
    <t>06 4 02 S2050</t>
  </si>
  <si>
    <t>Проведение выборов в представительный орган местного самоуправления и главы муниципального образования</t>
  </si>
  <si>
    <t>99 9 01 20280</t>
  </si>
  <si>
    <t>880</t>
  </si>
  <si>
    <t>005 
014</t>
  </si>
  <si>
    <t>009
012
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</si>
</sst>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1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43" fontId="6" fillId="0" borderId="0" applyFont="0" applyFill="0" applyBorder="0" applyAlignment="0" applyProtection="0"/>
  </cellStyleXfs>
  <cellXfs count="78">
    <xf numFmtId="0" fontId="0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4" fontId="0" fillId="0" borderId="0" xfId="0" applyNumberFormat="1" applyFont="1" applyFill="1" applyAlignment="1">
      <alignment vertical="top" wrapText="1"/>
    </xf>
    <xf numFmtId="0" fontId="0" fillId="0" borderId="5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0" fontId="0" fillId="0" borderId="7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" fontId="7" fillId="2" borderId="2" xfId="0" applyNumberFormat="1" applyFont="1" applyFill="1" applyBorder="1" applyAlignment="1">
      <alignment horizontal="right" vertical="top" wrapText="1"/>
    </xf>
    <xf numFmtId="0" fontId="4" fillId="2" borderId="1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13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49" fontId="1" fillId="0" borderId="13" xfId="0" applyNumberFormat="1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top" wrapText="1"/>
    </xf>
    <xf numFmtId="0" fontId="7" fillId="0" borderId="13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0" fillId="0" borderId="5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top" wrapText="1"/>
    </xf>
    <xf numFmtId="4" fontId="8" fillId="2" borderId="2" xfId="0" applyNumberFormat="1" applyFont="1" applyFill="1" applyBorder="1" applyAlignment="1">
      <alignment horizontal="right" vertical="top" wrapText="1"/>
    </xf>
    <xf numFmtId="4" fontId="2" fillId="2" borderId="4" xfId="0" applyNumberFormat="1" applyFont="1" applyFill="1" applyBorder="1" applyAlignment="1">
      <alignment horizontal="right" vertical="top" wrapText="1"/>
    </xf>
    <xf numFmtId="43" fontId="2" fillId="2" borderId="3" xfId="1" applyFont="1" applyFill="1" applyBorder="1" applyAlignment="1">
      <alignment vertical="top" wrapText="1"/>
    </xf>
    <xf numFmtId="4" fontId="7" fillId="2" borderId="4" xfId="0" applyNumberFormat="1" applyFont="1" applyFill="1" applyBorder="1" applyAlignment="1">
      <alignment horizontal="right" vertical="top" wrapText="1"/>
    </xf>
    <xf numFmtId="43" fontId="1" fillId="2" borderId="3" xfId="1" applyFont="1" applyFill="1" applyBorder="1" applyAlignment="1">
      <alignment vertical="top" wrapText="1"/>
    </xf>
    <xf numFmtId="4" fontId="7" fillId="2" borderId="1" xfId="0" applyNumberFormat="1" applyFont="1" applyFill="1" applyBorder="1" applyAlignment="1">
      <alignment horizontal="right" vertical="top" wrapText="1"/>
    </xf>
    <xf numFmtId="4" fontId="7" fillId="2" borderId="10" xfId="0" applyNumberFormat="1" applyFont="1" applyFill="1" applyBorder="1" applyAlignment="1">
      <alignment horizontal="right" vertical="top" wrapText="1"/>
    </xf>
    <xf numFmtId="0" fontId="0" fillId="2" borderId="5" xfId="0" applyFont="1" applyFill="1" applyBorder="1" applyAlignment="1">
      <alignment vertical="top" wrapText="1"/>
    </xf>
    <xf numFmtId="0" fontId="0" fillId="2" borderId="8" xfId="0" applyFont="1" applyFill="1" applyBorder="1" applyAlignment="1">
      <alignment vertical="top" wrapText="1"/>
    </xf>
    <xf numFmtId="0" fontId="0" fillId="2" borderId="12" xfId="0" applyFont="1" applyFill="1" applyBorder="1" applyAlignment="1">
      <alignment vertical="top" wrapText="1"/>
    </xf>
    <xf numFmtId="4" fontId="8" fillId="2" borderId="4" xfId="0" applyNumberFormat="1" applyFont="1" applyFill="1" applyBorder="1" applyAlignment="1">
      <alignment horizontal="right" vertical="top" wrapText="1"/>
    </xf>
    <xf numFmtId="0" fontId="0" fillId="2" borderId="6" xfId="0" applyFont="1" applyFill="1" applyBorder="1" applyAlignment="1">
      <alignment vertical="top" wrapText="1"/>
    </xf>
    <xf numFmtId="0" fontId="0" fillId="2" borderId="9" xfId="0" applyFont="1" applyFill="1" applyBorder="1" applyAlignment="1">
      <alignment vertical="top" wrapText="1"/>
    </xf>
    <xf numFmtId="4" fontId="7" fillId="2" borderId="3" xfId="0" applyNumberFormat="1" applyFont="1" applyFill="1" applyBorder="1" applyAlignment="1">
      <alignment horizontal="right" vertical="top" wrapText="1"/>
    </xf>
    <xf numFmtId="4" fontId="10" fillId="2" borderId="11" xfId="0" applyNumberFormat="1" applyFont="1" applyFill="1" applyBorder="1" applyAlignment="1">
      <alignment horizontal="center" vertical="top" wrapText="1"/>
    </xf>
    <xf numFmtId="0" fontId="10" fillId="2" borderId="11" xfId="0" applyFont="1" applyFill="1" applyBorder="1" applyAlignment="1">
      <alignment horizontal="center" vertical="top" wrapText="1"/>
    </xf>
    <xf numFmtId="4" fontId="7" fillId="2" borderId="5" xfId="0" applyNumberFormat="1" applyFont="1" applyFill="1" applyBorder="1" applyAlignment="1">
      <alignment horizontal="right" vertical="top" wrapText="1"/>
    </xf>
    <xf numFmtId="4" fontId="7" fillId="2" borderId="13" xfId="0" applyNumberFormat="1" applyFont="1" applyFill="1" applyBorder="1" applyAlignment="1">
      <alignment horizontal="right" vertical="top" wrapText="1"/>
    </xf>
    <xf numFmtId="4" fontId="7" fillId="2" borderId="15" xfId="0" applyNumberFormat="1" applyFont="1" applyFill="1" applyBorder="1" applyAlignment="1">
      <alignment horizontal="right" vertical="top" wrapText="1"/>
    </xf>
    <xf numFmtId="43" fontId="1" fillId="2" borderId="14" xfId="1" applyFont="1" applyFill="1" applyBorder="1" applyAlignment="1">
      <alignment vertical="top" wrapText="1"/>
    </xf>
    <xf numFmtId="4" fontId="7" fillId="2" borderId="16" xfId="0" applyNumberFormat="1" applyFont="1" applyFill="1" applyBorder="1" applyAlignment="1">
      <alignment horizontal="right" vertical="top" wrapText="1"/>
    </xf>
    <xf numFmtId="4" fontId="1" fillId="2" borderId="16" xfId="0" applyNumberFormat="1" applyFont="1" applyFill="1" applyBorder="1" applyAlignment="1">
      <alignment horizontal="right" vertical="top" wrapText="1"/>
    </xf>
    <xf numFmtId="43" fontId="1" fillId="2" borderId="3" xfId="1" applyFont="1" applyFill="1" applyBorder="1" applyAlignment="1">
      <alignment horizontal="right" vertical="top" wrapText="1"/>
    </xf>
    <xf numFmtId="4" fontId="1" fillId="2" borderId="10" xfId="0" applyNumberFormat="1" applyFont="1" applyFill="1" applyBorder="1" applyAlignment="1">
      <alignment horizontal="right" vertical="top" wrapText="1"/>
    </xf>
    <xf numFmtId="4" fontId="0" fillId="2" borderId="8" xfId="0" applyNumberFormat="1" applyFont="1" applyFill="1" applyBorder="1" applyAlignment="1">
      <alignment vertical="top" wrapText="1"/>
    </xf>
    <xf numFmtId="0" fontId="0" fillId="2" borderId="0" xfId="0" applyFont="1" applyFill="1" applyAlignment="1">
      <alignment vertical="top" wrapText="1"/>
    </xf>
    <xf numFmtId="4" fontId="0" fillId="2" borderId="0" xfId="0" applyNumberFormat="1" applyFont="1" applyFill="1" applyAlignment="1">
      <alignment vertical="top" wrapText="1"/>
    </xf>
    <xf numFmtId="0" fontId="1" fillId="2" borderId="0" xfId="0" applyFont="1" applyFill="1" applyAlignment="1">
      <alignment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355"/>
  <sheetViews>
    <sheetView tabSelected="1" topLeftCell="A350" workbookViewId="0">
      <selection activeCell="L7" sqref="L7"/>
    </sheetView>
  </sheetViews>
  <sheetFormatPr defaultRowHeight="15.75" x14ac:dyDescent="0.2"/>
  <cols>
    <col min="1" max="1" width="36.1640625" customWidth="1"/>
    <col min="2" max="2" width="13.5" customWidth="1"/>
    <col min="3" max="3" width="16.1640625" customWidth="1"/>
    <col min="4" max="4" width="11.33203125" customWidth="1"/>
    <col min="5" max="5" width="27.83203125" style="75" customWidth="1"/>
    <col min="6" max="7" width="31.5" style="75" customWidth="1"/>
    <col min="8" max="8" width="13.5" style="75" customWidth="1"/>
    <col min="9" max="9" width="14" style="77" customWidth="1"/>
    <col min="12" max="12" width="24.33203125" customWidth="1"/>
  </cols>
  <sheetData>
    <row r="3" spans="1:9" ht="39" customHeight="1" x14ac:dyDescent="0.2">
      <c r="A3" s="36" t="s">
        <v>395</v>
      </c>
      <c r="B3" s="36"/>
      <c r="C3" s="36"/>
      <c r="D3" s="36"/>
      <c r="E3" s="36"/>
      <c r="F3" s="36"/>
      <c r="G3" s="36"/>
      <c r="H3" s="36"/>
      <c r="I3" s="36"/>
    </row>
    <row r="6" spans="1:9" ht="127.5" x14ac:dyDescent="0.2">
      <c r="A6" s="1" t="s">
        <v>1</v>
      </c>
      <c r="B6" s="2" t="s">
        <v>2</v>
      </c>
      <c r="C6" s="1" t="s">
        <v>3</v>
      </c>
      <c r="D6" s="1" t="s">
        <v>4</v>
      </c>
      <c r="E6" s="46" t="s">
        <v>422</v>
      </c>
      <c r="F6" s="46" t="s">
        <v>396</v>
      </c>
      <c r="G6" s="46" t="s">
        <v>397</v>
      </c>
      <c r="H6" s="21" t="s">
        <v>398</v>
      </c>
      <c r="I6" s="23" t="s">
        <v>399</v>
      </c>
    </row>
    <row r="7" spans="1:9" x14ac:dyDescent="0.2">
      <c r="A7" s="8" t="s">
        <v>5</v>
      </c>
      <c r="B7" s="8" t="s">
        <v>6</v>
      </c>
      <c r="C7" s="8" t="s">
        <v>7</v>
      </c>
      <c r="D7" s="8" t="s">
        <v>8</v>
      </c>
      <c r="E7" s="47" t="s">
        <v>9</v>
      </c>
      <c r="F7" s="47" t="s">
        <v>10</v>
      </c>
      <c r="G7" s="47">
        <v>7</v>
      </c>
      <c r="H7" s="48">
        <v>8</v>
      </c>
      <c r="I7" s="49">
        <v>9</v>
      </c>
    </row>
    <row r="8" spans="1:9" ht="94.5" x14ac:dyDescent="0.2">
      <c r="A8" s="9" t="s">
        <v>11</v>
      </c>
      <c r="B8" s="10" t="s">
        <v>12</v>
      </c>
      <c r="C8" s="10" t="s">
        <v>13</v>
      </c>
      <c r="D8" s="10" t="s">
        <v>12</v>
      </c>
      <c r="E8" s="50">
        <f>E9</f>
        <v>52868846.269999996</v>
      </c>
      <c r="F8" s="50">
        <f>F9</f>
        <v>389021.56</v>
      </c>
      <c r="G8" s="50">
        <f>G9</f>
        <v>831294.72</v>
      </c>
      <c r="H8" s="51">
        <f>F8/E8*100</f>
        <v>0.73582381202963221</v>
      </c>
      <c r="I8" s="52">
        <f>F8/G8*100</f>
        <v>46.797068553496892</v>
      </c>
    </row>
    <row r="9" spans="1:9" ht="31.5" x14ac:dyDescent="0.2">
      <c r="A9" s="11" t="s">
        <v>14</v>
      </c>
      <c r="B9" s="12" t="s">
        <v>12</v>
      </c>
      <c r="C9" s="12" t="s">
        <v>15</v>
      </c>
      <c r="D9" s="12" t="s">
        <v>12</v>
      </c>
      <c r="E9" s="20">
        <f>E10+E12</f>
        <v>52868846.269999996</v>
      </c>
      <c r="F9" s="20">
        <f>F10+F12</f>
        <v>389021.56</v>
      </c>
      <c r="G9" s="20">
        <f>G10+G12</f>
        <v>831294.72</v>
      </c>
      <c r="H9" s="53">
        <f>F9/E9*100</f>
        <v>0.73582381202963221</v>
      </c>
      <c r="I9" s="54">
        <f t="shared" ref="I9:I73" si="0">F9/G9*100</f>
        <v>46.797068553496892</v>
      </c>
    </row>
    <row r="10" spans="1:9" ht="94.5" x14ac:dyDescent="0.2">
      <c r="A10" s="11" t="s">
        <v>16</v>
      </c>
      <c r="B10" s="12" t="s">
        <v>12</v>
      </c>
      <c r="C10" s="12" t="s">
        <v>17</v>
      </c>
      <c r="D10" s="12" t="s">
        <v>12</v>
      </c>
      <c r="E10" s="20">
        <v>7536101.0099999998</v>
      </c>
      <c r="F10" s="20">
        <v>0</v>
      </c>
      <c r="G10" s="20">
        <v>0</v>
      </c>
      <c r="H10" s="53">
        <v>0</v>
      </c>
      <c r="I10" s="54">
        <v>0</v>
      </c>
    </row>
    <row r="11" spans="1:9" ht="78.75" x14ac:dyDescent="0.2">
      <c r="A11" s="13" t="s">
        <v>18</v>
      </c>
      <c r="B11" s="14" t="s">
        <v>19</v>
      </c>
      <c r="C11" s="14" t="s">
        <v>20</v>
      </c>
      <c r="D11" s="14" t="s">
        <v>21</v>
      </c>
      <c r="E11" s="55">
        <v>7536101.0099999998</v>
      </c>
      <c r="F11" s="55">
        <v>0</v>
      </c>
      <c r="G11" s="55">
        <v>0</v>
      </c>
      <c r="H11" s="56">
        <v>0</v>
      </c>
      <c r="I11" s="54">
        <v>0</v>
      </c>
    </row>
    <row r="12" spans="1:9" ht="110.25" x14ac:dyDescent="0.2">
      <c r="A12" s="11" t="s">
        <v>22</v>
      </c>
      <c r="B12" s="12" t="s">
        <v>12</v>
      </c>
      <c r="C12" s="12" t="s">
        <v>23</v>
      </c>
      <c r="D12" s="12" t="s">
        <v>12</v>
      </c>
      <c r="E12" s="20">
        <f>E13+E15+E17</f>
        <v>45332745.259999998</v>
      </c>
      <c r="F12" s="20">
        <f>F13+F15+F17</f>
        <v>389021.56</v>
      </c>
      <c r="G12" s="20">
        <f>G13+G15+G17</f>
        <v>831294.72</v>
      </c>
      <c r="H12" s="53">
        <f>F12/E12*100</f>
        <v>0.85814692617625066</v>
      </c>
      <c r="I12" s="54">
        <f t="shared" si="0"/>
        <v>46.797068553496892</v>
      </c>
    </row>
    <row r="13" spans="1:9" ht="110.25" x14ac:dyDescent="0.2">
      <c r="A13" s="13" t="s">
        <v>24</v>
      </c>
      <c r="B13" s="14" t="s">
        <v>25</v>
      </c>
      <c r="C13" s="14" t="s">
        <v>26</v>
      </c>
      <c r="D13" s="14" t="s">
        <v>21</v>
      </c>
      <c r="E13" s="55">
        <f>342261.56+29400</f>
        <v>371661.56</v>
      </c>
      <c r="F13" s="55">
        <f>342261.56+29400</f>
        <v>371661.56</v>
      </c>
      <c r="G13" s="55">
        <v>666225.22</v>
      </c>
      <c r="H13" s="53">
        <f>F13/E13*100</f>
        <v>100</v>
      </c>
      <c r="I13" s="54">
        <f t="shared" si="0"/>
        <v>55.786173930791747</v>
      </c>
    </row>
    <row r="14" spans="1:9" hidden="1" x14ac:dyDescent="0.2">
      <c r="A14" s="15" t="s">
        <v>0</v>
      </c>
      <c r="B14" s="4" t="s">
        <v>0</v>
      </c>
      <c r="C14" s="4" t="s">
        <v>0</v>
      </c>
      <c r="D14" s="4" t="s">
        <v>0</v>
      </c>
      <c r="E14" s="57" t="s">
        <v>0</v>
      </c>
      <c r="F14" s="57" t="s">
        <v>0</v>
      </c>
      <c r="G14" s="58"/>
      <c r="H14" s="59" t="s">
        <v>0</v>
      </c>
      <c r="I14" s="54" t="e">
        <f t="shared" si="0"/>
        <v>#VALUE!</v>
      </c>
    </row>
    <row r="15" spans="1:9" ht="110.25" x14ac:dyDescent="0.2">
      <c r="A15" s="13" t="s">
        <v>24</v>
      </c>
      <c r="B15" s="14" t="s">
        <v>19</v>
      </c>
      <c r="C15" s="14" t="s">
        <v>26</v>
      </c>
      <c r="D15" s="14" t="s">
        <v>21</v>
      </c>
      <c r="E15" s="55">
        <v>2017275.62</v>
      </c>
      <c r="F15" s="55">
        <v>17360</v>
      </c>
      <c r="G15" s="55">
        <v>165069.5</v>
      </c>
      <c r="H15" s="53">
        <f>F15/E15*100</f>
        <v>0.86056658930919916</v>
      </c>
      <c r="I15" s="54">
        <v>0</v>
      </c>
    </row>
    <row r="16" spans="1:9" hidden="1" x14ac:dyDescent="0.2">
      <c r="A16" s="15" t="s">
        <v>0</v>
      </c>
      <c r="B16" s="4" t="s">
        <v>0</v>
      </c>
      <c r="C16" s="4" t="s">
        <v>0</v>
      </c>
      <c r="D16" s="4" t="s">
        <v>0</v>
      </c>
      <c r="E16" s="57" t="s">
        <v>0</v>
      </c>
      <c r="F16" s="57" t="s">
        <v>0</v>
      </c>
      <c r="G16" s="58"/>
      <c r="H16" s="59" t="s">
        <v>0</v>
      </c>
      <c r="I16" s="54" t="e">
        <f t="shared" si="0"/>
        <v>#VALUE!</v>
      </c>
    </row>
    <row r="17" spans="1:9" ht="126" x14ac:dyDescent="0.2">
      <c r="A17" s="13" t="s">
        <v>326</v>
      </c>
      <c r="B17" s="14" t="s">
        <v>19</v>
      </c>
      <c r="C17" s="14" t="s">
        <v>327</v>
      </c>
      <c r="D17" s="14" t="s">
        <v>21</v>
      </c>
      <c r="E17" s="55">
        <v>42943808.079999998</v>
      </c>
      <c r="F17" s="55">
        <v>0</v>
      </c>
      <c r="G17" s="55">
        <v>0</v>
      </c>
      <c r="H17" s="56">
        <v>0</v>
      </c>
      <c r="I17" s="54">
        <v>0</v>
      </c>
    </row>
    <row r="18" spans="1:9" hidden="1" x14ac:dyDescent="0.2">
      <c r="A18" s="15" t="s">
        <v>0</v>
      </c>
      <c r="B18" s="4" t="s">
        <v>0</v>
      </c>
      <c r="C18" s="4" t="s">
        <v>0</v>
      </c>
      <c r="D18" s="4" t="s">
        <v>0</v>
      </c>
      <c r="E18" s="57" t="s">
        <v>0</v>
      </c>
      <c r="F18" s="57" t="s">
        <v>0</v>
      </c>
      <c r="G18" s="58"/>
      <c r="H18" s="59" t="s">
        <v>0</v>
      </c>
      <c r="I18" s="54" t="e">
        <f t="shared" si="0"/>
        <v>#VALUE!</v>
      </c>
    </row>
    <row r="19" spans="1:9" ht="78.75" x14ac:dyDescent="0.2">
      <c r="A19" s="9" t="s">
        <v>27</v>
      </c>
      <c r="B19" s="10" t="s">
        <v>12</v>
      </c>
      <c r="C19" s="10" t="s">
        <v>28</v>
      </c>
      <c r="D19" s="10" t="s">
        <v>12</v>
      </c>
      <c r="E19" s="50">
        <f>E20+E26</f>
        <v>73944500</v>
      </c>
      <c r="F19" s="50">
        <f>F20+F26</f>
        <v>13282290.73</v>
      </c>
      <c r="G19" s="50">
        <f>G20+G26</f>
        <v>10589369.969999999</v>
      </c>
      <c r="H19" s="60">
        <f>F19/E19*100</f>
        <v>17.962513412086093</v>
      </c>
      <c r="I19" s="52">
        <f t="shared" si="0"/>
        <v>125.43041529032537</v>
      </c>
    </row>
    <row r="20" spans="1:9" ht="31.5" x14ac:dyDescent="0.2">
      <c r="A20" s="11" t="s">
        <v>30</v>
      </c>
      <c r="B20" s="12" t="s">
        <v>12</v>
      </c>
      <c r="C20" s="12" t="s">
        <v>31</v>
      </c>
      <c r="D20" s="12" t="s">
        <v>12</v>
      </c>
      <c r="E20" s="20">
        <f>E21</f>
        <v>51364520.200000003</v>
      </c>
      <c r="F20" s="20">
        <f>F21</f>
        <v>2619025.46</v>
      </c>
      <c r="G20" s="20">
        <f>G21</f>
        <v>737661.95</v>
      </c>
      <c r="H20" s="53">
        <v>2.67</v>
      </c>
      <c r="I20" s="54">
        <f t="shared" si="0"/>
        <v>355.04413098710057</v>
      </c>
    </row>
    <row r="21" spans="1:9" ht="141.75" x14ac:dyDescent="0.2">
      <c r="A21" s="11" t="s">
        <v>32</v>
      </c>
      <c r="B21" s="12" t="s">
        <v>12</v>
      </c>
      <c r="C21" s="12" t="s">
        <v>33</v>
      </c>
      <c r="D21" s="12" t="s">
        <v>12</v>
      </c>
      <c r="E21" s="20">
        <f>E22+E24+E25</f>
        <v>51364520.200000003</v>
      </c>
      <c r="F21" s="20">
        <f>F22+F24+F25</f>
        <v>2619025.46</v>
      </c>
      <c r="G21" s="20">
        <f>G22+G24+G25</f>
        <v>737661.95</v>
      </c>
      <c r="H21" s="53">
        <v>2.67</v>
      </c>
      <c r="I21" s="54">
        <f t="shared" si="0"/>
        <v>355.04413098710057</v>
      </c>
    </row>
    <row r="22" spans="1:9" ht="94.5" x14ac:dyDescent="0.2">
      <c r="A22" s="13" t="s">
        <v>34</v>
      </c>
      <c r="B22" s="14" t="s">
        <v>19</v>
      </c>
      <c r="C22" s="14" t="s">
        <v>35</v>
      </c>
      <c r="D22" s="14" t="s">
        <v>36</v>
      </c>
      <c r="E22" s="55">
        <v>7500000</v>
      </c>
      <c r="F22" s="55">
        <f>523805.1+2095220.36</f>
        <v>2619025.46</v>
      </c>
      <c r="G22" s="55">
        <v>737661.95</v>
      </c>
      <c r="H22" s="56">
        <f>F22/E22*100</f>
        <v>34.920339466666668</v>
      </c>
      <c r="I22" s="54">
        <f t="shared" si="0"/>
        <v>355.04413098710057</v>
      </c>
    </row>
    <row r="23" spans="1:9" hidden="1" x14ac:dyDescent="0.2">
      <c r="A23" s="15" t="s">
        <v>0</v>
      </c>
      <c r="B23" s="4" t="s">
        <v>0</v>
      </c>
      <c r="C23" s="4" t="s">
        <v>0</v>
      </c>
      <c r="D23" s="4" t="s">
        <v>0</v>
      </c>
      <c r="E23" s="57" t="s">
        <v>0</v>
      </c>
      <c r="F23" s="57" t="s">
        <v>0</v>
      </c>
      <c r="G23" s="58"/>
      <c r="H23" s="59" t="s">
        <v>0</v>
      </c>
      <c r="I23" s="54" t="e">
        <f t="shared" si="0"/>
        <v>#VALUE!</v>
      </c>
    </row>
    <row r="24" spans="1:9" ht="78.75" x14ac:dyDescent="0.2">
      <c r="A24" s="28" t="s">
        <v>328</v>
      </c>
      <c r="B24" s="14" t="s">
        <v>19</v>
      </c>
      <c r="C24" s="14" t="s">
        <v>329</v>
      </c>
      <c r="D24" s="14" t="s">
        <v>36</v>
      </c>
      <c r="E24" s="55">
        <v>23662500</v>
      </c>
      <c r="F24" s="55">
        <v>0</v>
      </c>
      <c r="G24" s="55">
        <v>0</v>
      </c>
      <c r="H24" s="56">
        <v>0</v>
      </c>
      <c r="I24" s="54">
        <v>0</v>
      </c>
    </row>
    <row r="25" spans="1:9" ht="54.75" customHeight="1" x14ac:dyDescent="0.2">
      <c r="A25" s="27" t="s">
        <v>402</v>
      </c>
      <c r="B25" s="22" t="s">
        <v>19</v>
      </c>
      <c r="C25" s="22" t="s">
        <v>400</v>
      </c>
      <c r="D25" s="22">
        <v>244</v>
      </c>
      <c r="E25" s="55">
        <f>20000000+202020.2</f>
        <v>20202020.199999999</v>
      </c>
      <c r="F25" s="55">
        <v>0</v>
      </c>
      <c r="G25" s="55">
        <v>0</v>
      </c>
      <c r="H25" s="56">
        <v>0</v>
      </c>
      <c r="I25" s="54">
        <v>0</v>
      </c>
    </row>
    <row r="26" spans="1:9" ht="31.5" x14ac:dyDescent="0.2">
      <c r="A26" s="11" t="s">
        <v>14</v>
      </c>
      <c r="B26" s="12" t="s">
        <v>12</v>
      </c>
      <c r="C26" s="12" t="s">
        <v>37</v>
      </c>
      <c r="D26" s="12" t="s">
        <v>12</v>
      </c>
      <c r="E26" s="20">
        <f>E27+E29</f>
        <v>22579979.800000001</v>
      </c>
      <c r="F26" s="20">
        <f>F27+F29</f>
        <v>10663265.27</v>
      </c>
      <c r="G26" s="20">
        <f>G27+G29</f>
        <v>9851708.0199999996</v>
      </c>
      <c r="H26" s="56">
        <f>F26/E26*100</f>
        <v>47.224423424860632</v>
      </c>
      <c r="I26" s="54">
        <f t="shared" si="0"/>
        <v>108.23773145075405</v>
      </c>
    </row>
    <row r="27" spans="1:9" ht="78.75" x14ac:dyDescent="0.2">
      <c r="A27" s="11" t="s">
        <v>38</v>
      </c>
      <c r="B27" s="12" t="s">
        <v>12</v>
      </c>
      <c r="C27" s="12" t="s">
        <v>39</v>
      </c>
      <c r="D27" s="12" t="s">
        <v>12</v>
      </c>
      <c r="E27" s="20">
        <f>E28</f>
        <v>22529979.800000001</v>
      </c>
      <c r="F27" s="20">
        <f>F28</f>
        <v>10663265.27</v>
      </c>
      <c r="G27" s="20">
        <f>G28</f>
        <v>9851708.0199999996</v>
      </c>
      <c r="H27" s="56">
        <f>F27/E27*100</f>
        <v>47.329226944091616</v>
      </c>
      <c r="I27" s="54">
        <f t="shared" si="0"/>
        <v>108.23773145075405</v>
      </c>
    </row>
    <row r="28" spans="1:9" ht="126" x14ac:dyDescent="0.2">
      <c r="A28" s="13" t="s">
        <v>40</v>
      </c>
      <c r="B28" s="14" t="s">
        <v>19</v>
      </c>
      <c r="C28" s="14" t="s">
        <v>41</v>
      </c>
      <c r="D28" s="14" t="s">
        <v>21</v>
      </c>
      <c r="E28" s="55">
        <v>22529979.800000001</v>
      </c>
      <c r="F28" s="55">
        <v>10663265.27</v>
      </c>
      <c r="G28" s="55">
        <v>9851708.0199999996</v>
      </c>
      <c r="H28" s="56">
        <f>F28/E28*100</f>
        <v>47.329226944091616</v>
      </c>
      <c r="I28" s="54">
        <f t="shared" si="0"/>
        <v>108.23773145075405</v>
      </c>
    </row>
    <row r="29" spans="1:9" ht="72" customHeight="1" x14ac:dyDescent="0.2">
      <c r="A29" s="11" t="s">
        <v>42</v>
      </c>
      <c r="B29" s="25" t="s">
        <v>19</v>
      </c>
      <c r="C29" s="12" t="s">
        <v>401</v>
      </c>
      <c r="D29" s="12" t="s">
        <v>12</v>
      </c>
      <c r="E29" s="20">
        <f>E30</f>
        <v>50000</v>
      </c>
      <c r="F29" s="20">
        <f>F30</f>
        <v>0</v>
      </c>
      <c r="G29" s="20">
        <v>0</v>
      </c>
      <c r="H29" s="53">
        <v>0</v>
      </c>
      <c r="I29" s="54">
        <v>0</v>
      </c>
    </row>
    <row r="30" spans="1:9" ht="87.75" customHeight="1" x14ac:dyDescent="0.2">
      <c r="A30" s="24" t="s">
        <v>404</v>
      </c>
      <c r="B30" s="25" t="s">
        <v>19</v>
      </c>
      <c r="C30" s="25" t="s">
        <v>403</v>
      </c>
      <c r="D30" s="25">
        <v>810</v>
      </c>
      <c r="E30" s="20">
        <v>50000</v>
      </c>
      <c r="F30" s="20">
        <v>0</v>
      </c>
      <c r="G30" s="20">
        <v>0</v>
      </c>
      <c r="H30" s="53">
        <v>0</v>
      </c>
      <c r="I30" s="54">
        <v>0</v>
      </c>
    </row>
    <row r="31" spans="1:9" ht="110.25" x14ac:dyDescent="0.2">
      <c r="A31" s="9" t="s">
        <v>44</v>
      </c>
      <c r="B31" s="10" t="s">
        <v>12</v>
      </c>
      <c r="C31" s="10" t="s">
        <v>45</v>
      </c>
      <c r="D31" s="10" t="s">
        <v>12</v>
      </c>
      <c r="E31" s="50">
        <v>50000</v>
      </c>
      <c r="F31" s="50">
        <v>0</v>
      </c>
      <c r="G31" s="50">
        <v>0</v>
      </c>
      <c r="H31" s="60">
        <v>0</v>
      </c>
      <c r="I31" s="54">
        <v>0</v>
      </c>
    </row>
    <row r="32" spans="1:9" ht="31.5" x14ac:dyDescent="0.2">
      <c r="A32" s="11" t="s">
        <v>14</v>
      </c>
      <c r="B32" s="12" t="s">
        <v>12</v>
      </c>
      <c r="C32" s="12" t="s">
        <v>46</v>
      </c>
      <c r="D32" s="12" t="s">
        <v>12</v>
      </c>
      <c r="E32" s="20">
        <v>50000</v>
      </c>
      <c r="F32" s="20">
        <v>0</v>
      </c>
      <c r="G32" s="20">
        <v>0</v>
      </c>
      <c r="H32" s="53">
        <v>0</v>
      </c>
      <c r="I32" s="54">
        <v>0</v>
      </c>
    </row>
    <row r="33" spans="1:9" ht="78.75" x14ac:dyDescent="0.2">
      <c r="A33" s="11" t="s">
        <v>47</v>
      </c>
      <c r="B33" s="12" t="s">
        <v>12</v>
      </c>
      <c r="C33" s="12" t="s">
        <v>48</v>
      </c>
      <c r="D33" s="12" t="s">
        <v>12</v>
      </c>
      <c r="E33" s="20">
        <v>50000</v>
      </c>
      <c r="F33" s="20">
        <v>0</v>
      </c>
      <c r="G33" s="20">
        <v>0</v>
      </c>
      <c r="H33" s="53">
        <v>0</v>
      </c>
      <c r="I33" s="54">
        <v>0</v>
      </c>
    </row>
    <row r="34" spans="1:9" ht="94.5" x14ac:dyDescent="0.2">
      <c r="A34" s="13" t="s">
        <v>49</v>
      </c>
      <c r="B34" s="14" t="s">
        <v>25</v>
      </c>
      <c r="C34" s="14" t="s">
        <v>330</v>
      </c>
      <c r="D34" s="14" t="s">
        <v>283</v>
      </c>
      <c r="E34" s="55">
        <v>50000</v>
      </c>
      <c r="F34" s="55">
        <v>0</v>
      </c>
      <c r="G34" s="55">
        <v>0</v>
      </c>
      <c r="H34" s="56">
        <v>0</v>
      </c>
      <c r="I34" s="54">
        <v>0</v>
      </c>
    </row>
    <row r="35" spans="1:9" hidden="1" x14ac:dyDescent="0.2">
      <c r="A35" s="15" t="s">
        <v>0</v>
      </c>
      <c r="B35" s="4" t="s">
        <v>0</v>
      </c>
      <c r="C35" s="4" t="s">
        <v>0</v>
      </c>
      <c r="D35" s="4" t="s">
        <v>0</v>
      </c>
      <c r="E35" s="57" t="s">
        <v>0</v>
      </c>
      <c r="F35" s="57" t="s">
        <v>0</v>
      </c>
      <c r="G35" s="58"/>
      <c r="H35" s="59" t="s">
        <v>0</v>
      </c>
      <c r="I35" s="54" t="e">
        <f t="shared" si="0"/>
        <v>#VALUE!</v>
      </c>
    </row>
    <row r="36" spans="1:9" ht="94.5" x14ac:dyDescent="0.2">
      <c r="A36" s="9" t="s">
        <v>50</v>
      </c>
      <c r="B36" s="10" t="s">
        <v>12</v>
      </c>
      <c r="C36" s="10" t="s">
        <v>51</v>
      </c>
      <c r="D36" s="10" t="s">
        <v>12</v>
      </c>
      <c r="E36" s="50">
        <f>E38</f>
        <v>80120828.309999987</v>
      </c>
      <c r="F36" s="50">
        <f>F38</f>
        <v>5943755.9199999999</v>
      </c>
      <c r="G36" s="50">
        <f>G38</f>
        <v>7837022.0199999996</v>
      </c>
      <c r="H36" s="60">
        <f>F36/E36*100</f>
        <v>7.4184903543466625</v>
      </c>
      <c r="I36" s="52">
        <f t="shared" si="0"/>
        <v>75.842021431502886</v>
      </c>
    </row>
    <row r="37" spans="1:9" hidden="1" x14ac:dyDescent="0.2">
      <c r="A37" s="15" t="s">
        <v>0</v>
      </c>
      <c r="B37" s="4" t="s">
        <v>0</v>
      </c>
      <c r="C37" s="4" t="s">
        <v>0</v>
      </c>
      <c r="D37" s="4" t="s">
        <v>0</v>
      </c>
      <c r="E37" s="57" t="s">
        <v>0</v>
      </c>
      <c r="F37" s="57" t="s">
        <v>0</v>
      </c>
      <c r="G37" s="57" t="s">
        <v>0</v>
      </c>
      <c r="H37" s="59" t="s">
        <v>0</v>
      </c>
      <c r="I37" s="54" t="e">
        <f t="shared" si="0"/>
        <v>#VALUE!</v>
      </c>
    </row>
    <row r="38" spans="1:9" ht="31.5" x14ac:dyDescent="0.2">
      <c r="A38" s="11" t="s">
        <v>14</v>
      </c>
      <c r="B38" s="12" t="s">
        <v>12</v>
      </c>
      <c r="C38" s="12" t="s">
        <v>52</v>
      </c>
      <c r="D38" s="12" t="s">
        <v>12</v>
      </c>
      <c r="E38" s="20">
        <f>E39+E42+E45+E48</f>
        <v>80120828.309999987</v>
      </c>
      <c r="F38" s="20">
        <f>F39+F42+F45+F48</f>
        <v>5943755.9199999999</v>
      </c>
      <c r="G38" s="20">
        <f>G39+G42+G45+G48</f>
        <v>7837022.0199999996</v>
      </c>
      <c r="H38" s="60">
        <f>F38/E38*100</f>
        <v>7.4184903543466625</v>
      </c>
      <c r="I38" s="54">
        <f t="shared" si="0"/>
        <v>75.842021431502886</v>
      </c>
    </row>
    <row r="39" spans="1:9" ht="110.25" x14ac:dyDescent="0.2">
      <c r="A39" s="11" t="s">
        <v>331</v>
      </c>
      <c r="B39" s="12" t="s">
        <v>12</v>
      </c>
      <c r="C39" s="12" t="s">
        <v>53</v>
      </c>
      <c r="D39" s="12" t="s">
        <v>12</v>
      </c>
      <c r="E39" s="20">
        <v>65785626.259999998</v>
      </c>
      <c r="F39" s="20">
        <v>0</v>
      </c>
      <c r="G39" s="20">
        <v>0</v>
      </c>
      <c r="H39" s="56">
        <f t="shared" ref="H39:H42" si="1">F39/E39*100</f>
        <v>0</v>
      </c>
      <c r="I39" s="54">
        <v>0</v>
      </c>
    </row>
    <row r="40" spans="1:9" ht="141.75" x14ac:dyDescent="0.2">
      <c r="A40" s="13" t="s">
        <v>54</v>
      </c>
      <c r="B40" s="14" t="s">
        <v>19</v>
      </c>
      <c r="C40" s="14" t="s">
        <v>55</v>
      </c>
      <c r="D40" s="14" t="s">
        <v>21</v>
      </c>
      <c r="E40" s="55">
        <v>65785626.259999998</v>
      </c>
      <c r="F40" s="55">
        <v>0</v>
      </c>
      <c r="G40" s="55">
        <v>0</v>
      </c>
      <c r="H40" s="56">
        <f t="shared" si="1"/>
        <v>0</v>
      </c>
      <c r="I40" s="54">
        <v>0</v>
      </c>
    </row>
    <row r="41" spans="1:9" hidden="1" x14ac:dyDescent="0.2">
      <c r="A41" s="15" t="s">
        <v>0</v>
      </c>
      <c r="B41" s="4" t="s">
        <v>0</v>
      </c>
      <c r="C41" s="4" t="s">
        <v>0</v>
      </c>
      <c r="D41" s="4" t="s">
        <v>0</v>
      </c>
      <c r="E41" s="57" t="s">
        <v>0</v>
      </c>
      <c r="F41" s="57" t="s">
        <v>0</v>
      </c>
      <c r="G41" s="58"/>
      <c r="H41" s="56" t="e">
        <f t="shared" si="1"/>
        <v>#VALUE!</v>
      </c>
      <c r="I41" s="54" t="e">
        <f t="shared" si="0"/>
        <v>#VALUE!</v>
      </c>
    </row>
    <row r="42" spans="1:9" ht="94.5" x14ac:dyDescent="0.2">
      <c r="A42" s="11" t="s">
        <v>57</v>
      </c>
      <c r="B42" s="12" t="s">
        <v>12</v>
      </c>
      <c r="C42" s="12" t="s">
        <v>58</v>
      </c>
      <c r="D42" s="12" t="s">
        <v>12</v>
      </c>
      <c r="E42" s="20">
        <v>9119100</v>
      </c>
      <c r="F42" s="20">
        <f>F43</f>
        <v>2266986.29</v>
      </c>
      <c r="G42" s="20">
        <f>G43</f>
        <v>3142431.78</v>
      </c>
      <c r="H42" s="56">
        <f t="shared" si="1"/>
        <v>24.859759077101906</v>
      </c>
      <c r="I42" s="54">
        <f t="shared" si="0"/>
        <v>72.141145733957686</v>
      </c>
    </row>
    <row r="43" spans="1:9" ht="47.25" x14ac:dyDescent="0.2">
      <c r="A43" s="13" t="s">
        <v>59</v>
      </c>
      <c r="B43" s="14" t="s">
        <v>19</v>
      </c>
      <c r="C43" s="14" t="s">
        <v>60</v>
      </c>
      <c r="D43" s="14" t="s">
        <v>21</v>
      </c>
      <c r="E43" s="55">
        <v>9119100</v>
      </c>
      <c r="F43" s="55">
        <v>2266986.29</v>
      </c>
      <c r="G43" s="55">
        <v>3142431.78</v>
      </c>
      <c r="H43" s="56">
        <f>F43/E43*100</f>
        <v>24.859759077101906</v>
      </c>
      <c r="I43" s="54">
        <f t="shared" si="0"/>
        <v>72.141145733957686</v>
      </c>
    </row>
    <row r="44" spans="1:9" hidden="1" x14ac:dyDescent="0.2">
      <c r="A44" s="15" t="s">
        <v>0</v>
      </c>
      <c r="B44" s="4" t="s">
        <v>0</v>
      </c>
      <c r="C44" s="4" t="s">
        <v>0</v>
      </c>
      <c r="D44" s="4" t="s">
        <v>0</v>
      </c>
      <c r="E44" s="57" t="s">
        <v>0</v>
      </c>
      <c r="F44" s="57" t="s">
        <v>0</v>
      </c>
      <c r="G44" s="58"/>
      <c r="H44" s="59" t="s">
        <v>0</v>
      </c>
      <c r="I44" s="54" t="e">
        <f t="shared" si="0"/>
        <v>#VALUE!</v>
      </c>
    </row>
    <row r="45" spans="1:9" ht="63" x14ac:dyDescent="0.2">
      <c r="A45" s="11" t="s">
        <v>332</v>
      </c>
      <c r="B45" s="12" t="s">
        <v>12</v>
      </c>
      <c r="C45" s="12" t="s">
        <v>61</v>
      </c>
      <c r="D45" s="12" t="s">
        <v>12</v>
      </c>
      <c r="E45" s="20">
        <v>75000</v>
      </c>
      <c r="F45" s="20">
        <v>8987.84</v>
      </c>
      <c r="G45" s="20">
        <v>29143.86</v>
      </c>
      <c r="H45" s="56">
        <f t="shared" ref="H45:H46" si="2">F45/E45*100</f>
        <v>11.983786666666667</v>
      </c>
      <c r="I45" s="54">
        <f t="shared" si="0"/>
        <v>30.839566207084442</v>
      </c>
    </row>
    <row r="46" spans="1:9" ht="126" x14ac:dyDescent="0.2">
      <c r="A46" s="13" t="s">
        <v>62</v>
      </c>
      <c r="B46" s="14" t="s">
        <v>19</v>
      </c>
      <c r="C46" s="14" t="s">
        <v>63</v>
      </c>
      <c r="D46" s="14" t="s">
        <v>36</v>
      </c>
      <c r="E46" s="55">
        <v>75000</v>
      </c>
      <c r="F46" s="55">
        <v>8987.84</v>
      </c>
      <c r="G46" s="55">
        <v>29143.86</v>
      </c>
      <c r="H46" s="56">
        <f t="shared" si="2"/>
        <v>11.983786666666667</v>
      </c>
      <c r="I46" s="54">
        <f t="shared" si="0"/>
        <v>30.839566207084442</v>
      </c>
    </row>
    <row r="47" spans="1:9" hidden="1" x14ac:dyDescent="0.2">
      <c r="A47" s="15" t="s">
        <v>0</v>
      </c>
      <c r="B47" s="4" t="s">
        <v>0</v>
      </c>
      <c r="C47" s="4" t="s">
        <v>0</v>
      </c>
      <c r="D47" s="4" t="s">
        <v>0</v>
      </c>
      <c r="E47" s="57" t="s">
        <v>0</v>
      </c>
      <c r="F47" s="57" t="s">
        <v>0</v>
      </c>
      <c r="G47" s="58"/>
      <c r="H47" s="59" t="s">
        <v>0</v>
      </c>
      <c r="I47" s="54" t="e">
        <f t="shared" si="0"/>
        <v>#VALUE!</v>
      </c>
    </row>
    <row r="48" spans="1:9" ht="63" x14ac:dyDescent="0.2">
      <c r="A48" s="11" t="s">
        <v>42</v>
      </c>
      <c r="B48" s="12" t="s">
        <v>12</v>
      </c>
      <c r="C48" s="12" t="s">
        <v>64</v>
      </c>
      <c r="D48" s="12" t="s">
        <v>12</v>
      </c>
      <c r="E48" s="20">
        <f>E49+E51</f>
        <v>5141102.05</v>
      </c>
      <c r="F48" s="20">
        <f>F49+F51</f>
        <v>3667781.79</v>
      </c>
      <c r="G48" s="20">
        <f>G49+G51</f>
        <v>4665446.38</v>
      </c>
      <c r="H48" s="53">
        <f>F48/E48*100</f>
        <v>71.342326106909312</v>
      </c>
      <c r="I48" s="54">
        <f t="shared" si="0"/>
        <v>78.615881338239717</v>
      </c>
    </row>
    <row r="49" spans="1:12" ht="110.25" x14ac:dyDescent="0.2">
      <c r="A49" s="13" t="s">
        <v>65</v>
      </c>
      <c r="B49" s="14" t="s">
        <v>19</v>
      </c>
      <c r="C49" s="14" t="s">
        <v>66</v>
      </c>
      <c r="D49" s="14" t="s">
        <v>21</v>
      </c>
      <c r="E49" s="55">
        <v>2900000</v>
      </c>
      <c r="F49" s="55">
        <v>2325401.73</v>
      </c>
      <c r="G49" s="55">
        <v>1755097.58</v>
      </c>
      <c r="H49" s="56">
        <f>F49/E49*100</f>
        <v>80.186266551724145</v>
      </c>
      <c r="I49" s="54">
        <f t="shared" si="0"/>
        <v>132.49415625084504</v>
      </c>
    </row>
    <row r="50" spans="1:12" hidden="1" x14ac:dyDescent="0.2">
      <c r="A50" s="15" t="s">
        <v>0</v>
      </c>
      <c r="B50" s="4" t="s">
        <v>0</v>
      </c>
      <c r="C50" s="4" t="s">
        <v>0</v>
      </c>
      <c r="D50" s="4" t="s">
        <v>0</v>
      </c>
      <c r="E50" s="57" t="s">
        <v>0</v>
      </c>
      <c r="F50" s="57" t="s">
        <v>0</v>
      </c>
      <c r="G50" s="58"/>
      <c r="H50" s="59" t="s">
        <v>0</v>
      </c>
      <c r="I50" s="54" t="e">
        <f t="shared" si="0"/>
        <v>#VALUE!</v>
      </c>
    </row>
    <row r="51" spans="1:12" ht="63" x14ac:dyDescent="0.2">
      <c r="A51" s="13" t="s">
        <v>67</v>
      </c>
      <c r="B51" s="14" t="s">
        <v>19</v>
      </c>
      <c r="C51" s="14" t="s">
        <v>333</v>
      </c>
      <c r="D51" s="14" t="s">
        <v>21</v>
      </c>
      <c r="E51" s="55">
        <v>2241102.0499999998</v>
      </c>
      <c r="F51" s="55">
        <f>299777.52+1042602.54</f>
        <v>1342380.06</v>
      </c>
      <c r="G51" s="55">
        <v>2910348.8</v>
      </c>
      <c r="H51" s="56">
        <f>F51/E51*100</f>
        <v>59.898212131839344</v>
      </c>
      <c r="I51" s="54">
        <f t="shared" si="0"/>
        <v>46.124370384745639</v>
      </c>
    </row>
    <row r="52" spans="1:12" hidden="1" x14ac:dyDescent="0.2">
      <c r="A52" s="15" t="s">
        <v>0</v>
      </c>
      <c r="B52" s="4" t="s">
        <v>0</v>
      </c>
      <c r="C52" s="4" t="s">
        <v>0</v>
      </c>
      <c r="D52" s="4" t="s">
        <v>0</v>
      </c>
      <c r="E52" s="57" t="s">
        <v>0</v>
      </c>
      <c r="F52" s="57" t="s">
        <v>0</v>
      </c>
      <c r="G52" s="58"/>
      <c r="H52" s="59" t="s">
        <v>0</v>
      </c>
      <c r="I52" s="54" t="e">
        <f t="shared" si="0"/>
        <v>#VALUE!</v>
      </c>
    </row>
    <row r="53" spans="1:12" ht="63" x14ac:dyDescent="0.2">
      <c r="A53" s="9" t="s">
        <v>68</v>
      </c>
      <c r="B53" s="10" t="s">
        <v>12</v>
      </c>
      <c r="C53" s="10" t="s">
        <v>69</v>
      </c>
      <c r="D53" s="10" t="s">
        <v>12</v>
      </c>
      <c r="E53" s="50">
        <f>E54+E66</f>
        <v>820636788.52999997</v>
      </c>
      <c r="F53" s="50">
        <f>F54+F66</f>
        <v>331625275.33999997</v>
      </c>
      <c r="G53" s="50">
        <f>G54+G66+G63</f>
        <v>316857063.93999994</v>
      </c>
      <c r="H53" s="51">
        <f>F53/E53*100</f>
        <v>40.410724936428657</v>
      </c>
      <c r="I53" s="52">
        <f t="shared" si="0"/>
        <v>104.66084335200321</v>
      </c>
    </row>
    <row r="54" spans="1:12" ht="47.25" x14ac:dyDescent="0.2">
      <c r="A54" s="11" t="s">
        <v>70</v>
      </c>
      <c r="B54" s="12" t="s">
        <v>12</v>
      </c>
      <c r="C54" s="12" t="s">
        <v>71</v>
      </c>
      <c r="D54" s="12" t="s">
        <v>12</v>
      </c>
      <c r="E54" s="20">
        <f>E55</f>
        <v>37542048.289999999</v>
      </c>
      <c r="F54" s="20">
        <f>F55</f>
        <v>20561289.080000002</v>
      </c>
      <c r="G54" s="20">
        <f>G55</f>
        <v>19239836.210000001</v>
      </c>
      <c r="H54" s="53">
        <f>F54/E54*100</f>
        <v>54.768692749982087</v>
      </c>
      <c r="I54" s="54">
        <f t="shared" si="0"/>
        <v>106.86831663001979</v>
      </c>
      <c r="L54" s="3"/>
    </row>
    <row r="55" spans="1:12" ht="31.5" x14ac:dyDescent="0.2">
      <c r="A55" s="11" t="s">
        <v>334</v>
      </c>
      <c r="B55" s="12" t="s">
        <v>12</v>
      </c>
      <c r="C55" s="12" t="s">
        <v>335</v>
      </c>
      <c r="D55" s="12" t="s">
        <v>12</v>
      </c>
      <c r="E55" s="20">
        <f>E56+E58+E60+E62</f>
        <v>37542048.289999999</v>
      </c>
      <c r="F55" s="20">
        <f>F56+F58+F60+F62</f>
        <v>20561289.080000002</v>
      </c>
      <c r="G55" s="20">
        <f>G56+G58+G60+G62</f>
        <v>19239836.210000001</v>
      </c>
      <c r="H55" s="53">
        <f>F55/E55*100</f>
        <v>54.768692749982087</v>
      </c>
      <c r="I55" s="54">
        <f t="shared" si="0"/>
        <v>106.86831663001979</v>
      </c>
    </row>
    <row r="56" spans="1:12" ht="78.75" x14ac:dyDescent="0.2">
      <c r="A56" s="13" t="s">
        <v>336</v>
      </c>
      <c r="B56" s="14" t="s">
        <v>73</v>
      </c>
      <c r="C56" s="14" t="s">
        <v>337</v>
      </c>
      <c r="D56" s="14" t="s">
        <v>36</v>
      </c>
      <c r="E56" s="55">
        <v>703080</v>
      </c>
      <c r="F56" s="55">
        <v>400700.01</v>
      </c>
      <c r="G56" s="55">
        <v>0</v>
      </c>
      <c r="H56" s="53">
        <f t="shared" ref="H56:H62" si="3">F56/E56*100</f>
        <v>56.992093360641746</v>
      </c>
      <c r="I56" s="54">
        <v>0</v>
      </c>
    </row>
    <row r="57" spans="1:12" hidden="1" x14ac:dyDescent="0.2">
      <c r="A57" s="15" t="s">
        <v>0</v>
      </c>
      <c r="B57" s="4" t="s">
        <v>0</v>
      </c>
      <c r="C57" s="4" t="s">
        <v>0</v>
      </c>
      <c r="D57" s="4" t="s">
        <v>0</v>
      </c>
      <c r="E57" s="57" t="s">
        <v>0</v>
      </c>
      <c r="F57" s="57" t="s">
        <v>0</v>
      </c>
      <c r="G57" s="58"/>
      <c r="H57" s="53" t="e">
        <f t="shared" si="3"/>
        <v>#VALUE!</v>
      </c>
      <c r="I57" s="54" t="e">
        <f t="shared" si="0"/>
        <v>#VALUE!</v>
      </c>
    </row>
    <row r="58" spans="1:12" ht="141.75" x14ac:dyDescent="0.2">
      <c r="A58" s="13" t="s">
        <v>75</v>
      </c>
      <c r="B58" s="14" t="s">
        <v>73</v>
      </c>
      <c r="C58" s="14" t="s">
        <v>388</v>
      </c>
      <c r="D58" s="14" t="s">
        <v>36</v>
      </c>
      <c r="E58" s="55">
        <v>2420968.29</v>
      </c>
      <c r="F58" s="55">
        <v>976121.36</v>
      </c>
      <c r="G58" s="55">
        <v>1219390.53</v>
      </c>
      <c r="H58" s="53">
        <f t="shared" si="3"/>
        <v>40.319460772449851</v>
      </c>
      <c r="I58" s="54">
        <f t="shared" si="0"/>
        <v>80.049937734058005</v>
      </c>
    </row>
    <row r="59" spans="1:12" hidden="1" x14ac:dyDescent="0.2">
      <c r="A59" s="15" t="s">
        <v>0</v>
      </c>
      <c r="B59" s="4" t="s">
        <v>0</v>
      </c>
      <c r="C59" s="4" t="s">
        <v>0</v>
      </c>
      <c r="D59" s="4" t="s">
        <v>0</v>
      </c>
      <c r="E59" s="57" t="s">
        <v>0</v>
      </c>
      <c r="F59" s="57" t="s">
        <v>0</v>
      </c>
      <c r="G59" s="58"/>
      <c r="H59" s="53" t="e">
        <f t="shared" si="3"/>
        <v>#VALUE!</v>
      </c>
      <c r="I59" s="54" t="e">
        <f t="shared" si="0"/>
        <v>#VALUE!</v>
      </c>
    </row>
    <row r="60" spans="1:12" ht="157.5" x14ac:dyDescent="0.2">
      <c r="A60" s="13" t="s">
        <v>96</v>
      </c>
      <c r="B60" s="14" t="s">
        <v>73</v>
      </c>
      <c r="C60" s="14" t="s">
        <v>390</v>
      </c>
      <c r="D60" s="14">
        <v>610</v>
      </c>
      <c r="E60" s="55">
        <v>32058000</v>
      </c>
      <c r="F60" s="55">
        <v>18485475.02</v>
      </c>
      <c r="G60" s="55">
        <v>16851633.82</v>
      </c>
      <c r="H60" s="53">
        <f t="shared" si="3"/>
        <v>57.662595982282113</v>
      </c>
      <c r="I60" s="54">
        <f t="shared" si="0"/>
        <v>109.69544684777632</v>
      </c>
    </row>
    <row r="61" spans="1:12" hidden="1" x14ac:dyDescent="0.2">
      <c r="A61" s="15" t="s">
        <v>0</v>
      </c>
      <c r="B61" s="4" t="s">
        <v>0</v>
      </c>
      <c r="C61" s="4" t="s">
        <v>0</v>
      </c>
      <c r="D61" s="4" t="s">
        <v>0</v>
      </c>
      <c r="E61" s="61" t="s">
        <v>0</v>
      </c>
      <c r="F61" s="61" t="s">
        <v>0</v>
      </c>
      <c r="G61" s="62"/>
      <c r="H61" s="53" t="e">
        <f t="shared" si="3"/>
        <v>#VALUE!</v>
      </c>
      <c r="I61" s="54" t="e">
        <f t="shared" si="0"/>
        <v>#VALUE!</v>
      </c>
    </row>
    <row r="62" spans="1:12" ht="173.25" x14ac:dyDescent="0.2">
      <c r="A62" s="13" t="s">
        <v>72</v>
      </c>
      <c r="B62" s="14" t="s">
        <v>73</v>
      </c>
      <c r="C62" s="14" t="s">
        <v>389</v>
      </c>
      <c r="D62" s="17" t="s">
        <v>74</v>
      </c>
      <c r="E62" s="63">
        <v>2360000</v>
      </c>
      <c r="F62" s="63">
        <v>698992.69</v>
      </c>
      <c r="G62" s="63">
        <v>1168811.8600000001</v>
      </c>
      <c r="H62" s="53">
        <f t="shared" si="3"/>
        <v>29.618334322033895</v>
      </c>
      <c r="I62" s="54">
        <f t="shared" si="0"/>
        <v>59.803695865988203</v>
      </c>
    </row>
    <row r="63" spans="1:12" ht="45" x14ac:dyDescent="0.2">
      <c r="A63" s="5" t="s">
        <v>29</v>
      </c>
      <c r="B63" s="6" t="s">
        <v>12</v>
      </c>
      <c r="C63" s="6" t="s">
        <v>76</v>
      </c>
      <c r="D63" s="16" t="s">
        <v>12</v>
      </c>
      <c r="E63" s="63">
        <v>0</v>
      </c>
      <c r="F63" s="63">
        <v>0</v>
      </c>
      <c r="G63" s="63">
        <v>5118768.09</v>
      </c>
      <c r="H63" s="64" t="s">
        <v>423</v>
      </c>
      <c r="I63" s="54">
        <f t="shared" si="0"/>
        <v>0</v>
      </c>
    </row>
    <row r="64" spans="1:12" ht="60" x14ac:dyDescent="0.2">
      <c r="A64" s="5" t="s">
        <v>77</v>
      </c>
      <c r="B64" s="6" t="s">
        <v>12</v>
      </c>
      <c r="C64" s="6" t="s">
        <v>78</v>
      </c>
      <c r="D64" s="16" t="s">
        <v>12</v>
      </c>
      <c r="E64" s="63">
        <v>0</v>
      </c>
      <c r="F64" s="63">
        <v>0</v>
      </c>
      <c r="G64" s="63">
        <v>5118768.09</v>
      </c>
      <c r="H64" s="64" t="s">
        <v>423</v>
      </c>
      <c r="I64" s="54">
        <f t="shared" si="0"/>
        <v>0</v>
      </c>
    </row>
    <row r="65" spans="1:9" ht="37.5" customHeight="1" x14ac:dyDescent="0.2">
      <c r="A65" s="5" t="s">
        <v>79</v>
      </c>
      <c r="B65" s="6" t="s">
        <v>73</v>
      </c>
      <c r="C65" s="6" t="s">
        <v>80</v>
      </c>
      <c r="D65" s="16" t="s">
        <v>36</v>
      </c>
      <c r="E65" s="63">
        <v>0</v>
      </c>
      <c r="F65" s="63">
        <v>0</v>
      </c>
      <c r="G65" s="63">
        <v>5118768.09</v>
      </c>
      <c r="H65" s="65" t="s">
        <v>423</v>
      </c>
      <c r="I65" s="54">
        <f t="shared" si="0"/>
        <v>0</v>
      </c>
    </row>
    <row r="66" spans="1:9" ht="31.5" x14ac:dyDescent="0.2">
      <c r="A66" s="11" t="s">
        <v>14</v>
      </c>
      <c r="B66" s="12" t="s">
        <v>12</v>
      </c>
      <c r="C66" s="12" t="s">
        <v>81</v>
      </c>
      <c r="D66" s="12" t="s">
        <v>12</v>
      </c>
      <c r="E66" s="66">
        <f>E67+E75+E91+E101</f>
        <v>783094740.24000001</v>
      </c>
      <c r="F66" s="66">
        <f>F67+F75+F91+F101</f>
        <v>311063986.25999999</v>
      </c>
      <c r="G66" s="66">
        <f>G67+G75+G91+G101</f>
        <v>292498459.63999999</v>
      </c>
      <c r="H66" s="53">
        <f>F66/E66*100</f>
        <v>39.72239504056256</v>
      </c>
      <c r="I66" s="54">
        <f t="shared" si="0"/>
        <v>106.34722201369881</v>
      </c>
    </row>
    <row r="67" spans="1:9" ht="94.5" x14ac:dyDescent="0.2">
      <c r="A67" s="11" t="s">
        <v>82</v>
      </c>
      <c r="B67" s="12" t="s">
        <v>12</v>
      </c>
      <c r="C67" s="12" t="s">
        <v>83</v>
      </c>
      <c r="D67" s="12" t="s">
        <v>12</v>
      </c>
      <c r="E67" s="20">
        <f>E68+E70+E72</f>
        <v>226184328.80000001</v>
      </c>
      <c r="F67" s="20">
        <f>F68+F70+F72</f>
        <v>100730808.81999999</v>
      </c>
      <c r="G67" s="20">
        <f>G68+G70+G72</f>
        <v>101305187.69000001</v>
      </c>
      <c r="H67" s="56">
        <f>F67/E67*100</f>
        <v>44.534831106300757</v>
      </c>
      <c r="I67" s="54">
        <f t="shared" si="0"/>
        <v>99.433021266632807</v>
      </c>
    </row>
    <row r="68" spans="1:9" ht="63" x14ac:dyDescent="0.2">
      <c r="A68" s="13" t="s">
        <v>87</v>
      </c>
      <c r="B68" s="14" t="s">
        <v>73</v>
      </c>
      <c r="C68" s="14" t="s">
        <v>88</v>
      </c>
      <c r="D68" s="14" t="s">
        <v>36</v>
      </c>
      <c r="E68" s="55">
        <v>95161580.799999997</v>
      </c>
      <c r="F68" s="55">
        <v>38580466.969999999</v>
      </c>
      <c r="G68" s="55">
        <v>39866461.310000002</v>
      </c>
      <c r="H68" s="56">
        <f>F68/E68*100</f>
        <v>40.542061875878382</v>
      </c>
      <c r="I68" s="54">
        <f t="shared" si="0"/>
        <v>96.77424507281907</v>
      </c>
    </row>
    <row r="69" spans="1:9" hidden="1" x14ac:dyDescent="0.2">
      <c r="A69" s="15" t="s">
        <v>0</v>
      </c>
      <c r="B69" s="4" t="s">
        <v>0</v>
      </c>
      <c r="C69" s="4" t="s">
        <v>0</v>
      </c>
      <c r="D69" s="4" t="s">
        <v>0</v>
      </c>
      <c r="E69" s="57" t="s">
        <v>0</v>
      </c>
      <c r="F69" s="57" t="s">
        <v>0</v>
      </c>
      <c r="G69" s="58"/>
      <c r="H69" s="59" t="s">
        <v>0</v>
      </c>
      <c r="I69" s="54" t="e">
        <f t="shared" si="0"/>
        <v>#VALUE!</v>
      </c>
    </row>
    <row r="70" spans="1:9" ht="141.75" x14ac:dyDescent="0.2">
      <c r="A70" s="13" t="s">
        <v>89</v>
      </c>
      <c r="B70" s="14" t="s">
        <v>73</v>
      </c>
      <c r="C70" s="14" t="s">
        <v>90</v>
      </c>
      <c r="D70" s="14" t="s">
        <v>36</v>
      </c>
      <c r="E70" s="55">
        <v>124464110</v>
      </c>
      <c r="F70" s="55">
        <v>59814428.039999999</v>
      </c>
      <c r="G70" s="55">
        <v>58418001.770000003</v>
      </c>
      <c r="H70" s="56">
        <f t="shared" ref="H70:H72" si="4">F70/E70*100</f>
        <v>48.057571005810431</v>
      </c>
      <c r="I70" s="54">
        <f t="shared" si="0"/>
        <v>102.39040403247259</v>
      </c>
    </row>
    <row r="71" spans="1:9" hidden="1" x14ac:dyDescent="0.2">
      <c r="A71" s="15" t="s">
        <v>0</v>
      </c>
      <c r="B71" s="4" t="s">
        <v>0</v>
      </c>
      <c r="C71" s="4" t="s">
        <v>0</v>
      </c>
      <c r="D71" s="4" t="s">
        <v>0</v>
      </c>
      <c r="E71" s="57" t="s">
        <v>0</v>
      </c>
      <c r="F71" s="57" t="s">
        <v>0</v>
      </c>
      <c r="G71" s="58"/>
      <c r="H71" s="56" t="e">
        <f t="shared" si="4"/>
        <v>#VALUE!</v>
      </c>
      <c r="I71" s="54" t="e">
        <f t="shared" si="0"/>
        <v>#VALUE!</v>
      </c>
    </row>
    <row r="72" spans="1:9" ht="110.25" x14ac:dyDescent="0.2">
      <c r="A72" s="13" t="s">
        <v>84</v>
      </c>
      <c r="B72" s="14" t="s">
        <v>73</v>
      </c>
      <c r="C72" s="14" t="s">
        <v>85</v>
      </c>
      <c r="D72" s="14" t="s">
        <v>86</v>
      </c>
      <c r="E72" s="55">
        <v>6558638</v>
      </c>
      <c r="F72" s="55">
        <v>2335913.81</v>
      </c>
      <c r="G72" s="55">
        <v>3020724.61</v>
      </c>
      <c r="H72" s="56">
        <f t="shared" si="4"/>
        <v>35.61583685515194</v>
      </c>
      <c r="I72" s="54">
        <f t="shared" si="0"/>
        <v>77.329585168639397</v>
      </c>
    </row>
    <row r="73" spans="1:9" hidden="1" x14ac:dyDescent="0.2">
      <c r="A73" s="15" t="s">
        <v>0</v>
      </c>
      <c r="B73" s="4" t="s">
        <v>0</v>
      </c>
      <c r="C73" s="4" t="s">
        <v>0</v>
      </c>
      <c r="D73" s="4" t="s">
        <v>0</v>
      </c>
      <c r="E73" s="57" t="s">
        <v>0</v>
      </c>
      <c r="F73" s="57" t="s">
        <v>0</v>
      </c>
      <c r="G73" s="58"/>
      <c r="H73" s="59" t="s">
        <v>0</v>
      </c>
      <c r="I73" s="54" t="e">
        <f t="shared" si="0"/>
        <v>#VALUE!</v>
      </c>
    </row>
    <row r="74" spans="1:9" hidden="1" x14ac:dyDescent="0.2">
      <c r="A74" s="15" t="s">
        <v>0</v>
      </c>
      <c r="B74" s="4" t="s">
        <v>0</v>
      </c>
      <c r="C74" s="4" t="s">
        <v>0</v>
      </c>
      <c r="D74" s="4" t="s">
        <v>0</v>
      </c>
      <c r="E74" s="57" t="s">
        <v>0</v>
      </c>
      <c r="F74" s="57" t="s">
        <v>0</v>
      </c>
      <c r="G74" s="58"/>
      <c r="H74" s="59" t="s">
        <v>0</v>
      </c>
      <c r="I74" s="54" t="e">
        <f t="shared" ref="I74:I138" si="5">F74/G74*100</f>
        <v>#VALUE!</v>
      </c>
    </row>
    <row r="75" spans="1:9" ht="78.75" x14ac:dyDescent="0.2">
      <c r="A75" s="11" t="s">
        <v>91</v>
      </c>
      <c r="B75" s="12" t="s">
        <v>12</v>
      </c>
      <c r="C75" s="12" t="s">
        <v>92</v>
      </c>
      <c r="D75" s="12" t="s">
        <v>12</v>
      </c>
      <c r="E75" s="20">
        <f>E76+E78+E80+E82+E84+E86+E88</f>
        <v>492961606</v>
      </c>
      <c r="F75" s="20">
        <f>F76+F78+F80+F82+F84+F86+F88</f>
        <v>183966996.06</v>
      </c>
      <c r="G75" s="20">
        <f>G76+G78+G80+G82+G84+G86+G88+G77</f>
        <v>164761689.22</v>
      </c>
      <c r="H75" s="56">
        <f>F75/E75*100</f>
        <v>37.318727020700273</v>
      </c>
      <c r="I75" s="54">
        <f t="shared" si="5"/>
        <v>111.65641535415183</v>
      </c>
    </row>
    <row r="76" spans="1:9" ht="63" x14ac:dyDescent="0.2">
      <c r="A76" s="42" t="s">
        <v>87</v>
      </c>
      <c r="B76" s="30" t="s">
        <v>73</v>
      </c>
      <c r="C76" s="34" t="s">
        <v>93</v>
      </c>
      <c r="D76" s="35" t="s">
        <v>36</v>
      </c>
      <c r="E76" s="67">
        <v>100139377</v>
      </c>
      <c r="F76" s="67">
        <v>46833970.340000004</v>
      </c>
      <c r="G76" s="67">
        <v>38096144.149999999</v>
      </c>
      <c r="H76" s="68">
        <f>F76/E76*100</f>
        <v>46.768785409959165</v>
      </c>
      <c r="I76" s="54">
        <f t="shared" si="5"/>
        <v>122.93624823445552</v>
      </c>
    </row>
    <row r="77" spans="1:9" ht="97.5" customHeight="1" x14ac:dyDescent="0.2">
      <c r="A77" s="42" t="s">
        <v>424</v>
      </c>
      <c r="B77" s="30" t="s">
        <v>73</v>
      </c>
      <c r="C77" s="34" t="s">
        <v>425</v>
      </c>
      <c r="D77" s="35" t="s">
        <v>36</v>
      </c>
      <c r="E77" s="57" t="s">
        <v>0</v>
      </c>
      <c r="F77" s="57" t="s">
        <v>0</v>
      </c>
      <c r="G77" s="67">
        <v>1111330</v>
      </c>
      <c r="H77" s="59"/>
      <c r="I77" s="69">
        <v>0</v>
      </c>
    </row>
    <row r="78" spans="1:9" ht="47.25" x14ac:dyDescent="0.2">
      <c r="A78" s="13" t="s">
        <v>338</v>
      </c>
      <c r="B78" s="14" t="s">
        <v>73</v>
      </c>
      <c r="C78" s="14" t="s">
        <v>339</v>
      </c>
      <c r="D78" s="14" t="s">
        <v>36</v>
      </c>
      <c r="E78" s="55">
        <v>259920</v>
      </c>
      <c r="F78" s="55">
        <v>128550</v>
      </c>
      <c r="G78" s="55">
        <v>0</v>
      </c>
      <c r="H78" s="56">
        <f>F78/E78*100</f>
        <v>49.457525392428444</v>
      </c>
      <c r="I78" s="54">
        <v>0</v>
      </c>
    </row>
    <row r="79" spans="1:9" hidden="1" x14ac:dyDescent="0.2">
      <c r="A79" s="15" t="s">
        <v>0</v>
      </c>
      <c r="B79" s="4" t="s">
        <v>0</v>
      </c>
      <c r="C79" s="4" t="s">
        <v>0</v>
      </c>
      <c r="D79" s="4" t="s">
        <v>0</v>
      </c>
      <c r="E79" s="57" t="s">
        <v>0</v>
      </c>
      <c r="F79" s="57" t="s">
        <v>0</v>
      </c>
      <c r="G79" s="58"/>
      <c r="H79" s="59" t="s">
        <v>0</v>
      </c>
      <c r="I79" s="54" t="e">
        <f t="shared" si="5"/>
        <v>#VALUE!</v>
      </c>
    </row>
    <row r="80" spans="1:9" ht="157.5" x14ac:dyDescent="0.2">
      <c r="A80" s="13" t="s">
        <v>340</v>
      </c>
      <c r="B80" s="14" t="s">
        <v>73</v>
      </c>
      <c r="C80" s="14" t="s">
        <v>341</v>
      </c>
      <c r="D80" s="14" t="s">
        <v>86</v>
      </c>
      <c r="E80" s="55">
        <v>374100</v>
      </c>
      <c r="F80" s="55">
        <v>0</v>
      </c>
      <c r="G80" s="55">
        <v>0</v>
      </c>
      <c r="H80" s="56">
        <f>F80/E80*100</f>
        <v>0</v>
      </c>
      <c r="I80" s="54">
        <v>0</v>
      </c>
    </row>
    <row r="81" spans="1:9" hidden="1" x14ac:dyDescent="0.2">
      <c r="A81" s="15" t="s">
        <v>0</v>
      </c>
      <c r="B81" s="4" t="s">
        <v>0</v>
      </c>
      <c r="C81" s="4" t="s">
        <v>0</v>
      </c>
      <c r="D81" s="4" t="s">
        <v>0</v>
      </c>
      <c r="E81" s="57" t="s">
        <v>0</v>
      </c>
      <c r="F81" s="57" t="s">
        <v>0</v>
      </c>
      <c r="G81" s="58"/>
      <c r="H81" s="59" t="s">
        <v>0</v>
      </c>
      <c r="I81" s="54" t="e">
        <f t="shared" si="5"/>
        <v>#VALUE!</v>
      </c>
    </row>
    <row r="82" spans="1:9" ht="141.75" x14ac:dyDescent="0.2">
      <c r="A82" s="13" t="s">
        <v>94</v>
      </c>
      <c r="B82" s="14" t="s">
        <v>73</v>
      </c>
      <c r="C82" s="14" t="s">
        <v>95</v>
      </c>
      <c r="D82" s="14" t="s">
        <v>36</v>
      </c>
      <c r="E82" s="55">
        <v>1687390</v>
      </c>
      <c r="F82" s="55">
        <v>859310</v>
      </c>
      <c r="G82" s="55">
        <v>525635</v>
      </c>
      <c r="H82" s="56">
        <f>F82/E82*100</f>
        <v>50.925393655290122</v>
      </c>
      <c r="I82" s="54">
        <f t="shared" si="5"/>
        <v>163.48036184805045</v>
      </c>
    </row>
    <row r="83" spans="1:9" hidden="1" x14ac:dyDescent="0.2">
      <c r="A83" s="15" t="s">
        <v>0</v>
      </c>
      <c r="B83" s="4" t="s">
        <v>0</v>
      </c>
      <c r="C83" s="4" t="s">
        <v>0</v>
      </c>
      <c r="D83" s="4" t="s">
        <v>0</v>
      </c>
      <c r="E83" s="57" t="s">
        <v>0</v>
      </c>
      <c r="F83" s="57" t="s">
        <v>0</v>
      </c>
      <c r="G83" s="58"/>
      <c r="H83" s="59" t="s">
        <v>0</v>
      </c>
      <c r="I83" s="54" t="e">
        <f t="shared" si="5"/>
        <v>#VALUE!</v>
      </c>
    </row>
    <row r="84" spans="1:9" ht="141.75" x14ac:dyDescent="0.2">
      <c r="A84" s="13" t="s">
        <v>97</v>
      </c>
      <c r="B84" s="14" t="s">
        <v>73</v>
      </c>
      <c r="C84" s="14" t="s">
        <v>98</v>
      </c>
      <c r="D84" s="14" t="s">
        <v>36</v>
      </c>
      <c r="E84" s="55">
        <v>354186269</v>
      </c>
      <c r="F84" s="55">
        <v>117088401.84999999</v>
      </c>
      <c r="G84" s="55">
        <v>108473057.44</v>
      </c>
      <c r="H84" s="56">
        <f>F84/E84*100</f>
        <v>33.058424930075418</v>
      </c>
      <c r="I84" s="54">
        <f t="shared" si="5"/>
        <v>107.94238183501506</v>
      </c>
    </row>
    <row r="85" spans="1:9" hidden="1" x14ac:dyDescent="0.2">
      <c r="A85" s="15" t="s">
        <v>0</v>
      </c>
      <c r="B85" s="4" t="s">
        <v>0</v>
      </c>
      <c r="C85" s="4" t="s">
        <v>0</v>
      </c>
      <c r="D85" s="4" t="s">
        <v>0</v>
      </c>
      <c r="E85" s="57" t="s">
        <v>0</v>
      </c>
      <c r="F85" s="57" t="s">
        <v>0</v>
      </c>
      <c r="G85" s="58"/>
      <c r="H85" s="59" t="s">
        <v>0</v>
      </c>
      <c r="I85" s="54" t="e">
        <f t="shared" si="5"/>
        <v>#VALUE!</v>
      </c>
    </row>
    <row r="86" spans="1:9" ht="110.25" x14ac:dyDescent="0.2">
      <c r="A86" s="13" t="s">
        <v>99</v>
      </c>
      <c r="B86" s="14" t="s">
        <v>73</v>
      </c>
      <c r="C86" s="14" t="s">
        <v>100</v>
      </c>
      <c r="D86" s="14" t="s">
        <v>36</v>
      </c>
      <c r="E86" s="55">
        <v>12428700</v>
      </c>
      <c r="F86" s="55">
        <v>7400000</v>
      </c>
      <c r="G86" s="55">
        <v>6150522.6299999999</v>
      </c>
      <c r="H86" s="56">
        <f>F86/E86*100</f>
        <v>59.539613958016524</v>
      </c>
      <c r="I86" s="54">
        <f t="shared" si="5"/>
        <v>120.31497882644162</v>
      </c>
    </row>
    <row r="87" spans="1:9" hidden="1" x14ac:dyDescent="0.2">
      <c r="A87" s="15" t="s">
        <v>0</v>
      </c>
      <c r="B87" s="4" t="s">
        <v>0</v>
      </c>
      <c r="C87" s="4" t="s">
        <v>0</v>
      </c>
      <c r="D87" s="4" t="s">
        <v>0</v>
      </c>
      <c r="E87" s="57" t="s">
        <v>0</v>
      </c>
      <c r="F87" s="57" t="s">
        <v>0</v>
      </c>
      <c r="G87" s="58"/>
      <c r="H87" s="59" t="s">
        <v>0</v>
      </c>
      <c r="I87" s="54" t="e">
        <f t="shared" si="5"/>
        <v>#VALUE!</v>
      </c>
    </row>
    <row r="88" spans="1:9" ht="189" x14ac:dyDescent="0.2">
      <c r="A88" s="13" t="s">
        <v>101</v>
      </c>
      <c r="B88" s="14" t="s">
        <v>73</v>
      </c>
      <c r="C88" s="14" t="s">
        <v>102</v>
      </c>
      <c r="D88" s="14" t="s">
        <v>36</v>
      </c>
      <c r="E88" s="55">
        <v>23885850</v>
      </c>
      <c r="F88" s="55">
        <v>11656763.869999999</v>
      </c>
      <c r="G88" s="55">
        <v>10405000</v>
      </c>
      <c r="H88" s="56">
        <f>F88/E88*100</f>
        <v>48.801963798650661</v>
      </c>
      <c r="I88" s="54">
        <f t="shared" si="5"/>
        <v>112.03040720807303</v>
      </c>
    </row>
    <row r="89" spans="1:9" hidden="1" x14ac:dyDescent="0.2">
      <c r="A89" s="15" t="s">
        <v>0</v>
      </c>
      <c r="B89" s="4" t="s">
        <v>0</v>
      </c>
      <c r="C89" s="4" t="s">
        <v>0</v>
      </c>
      <c r="D89" s="4" t="s">
        <v>0</v>
      </c>
      <c r="E89" s="57" t="s">
        <v>0</v>
      </c>
      <c r="F89" s="57" t="s">
        <v>0</v>
      </c>
      <c r="G89" s="58"/>
      <c r="H89" s="59" t="s">
        <v>0</v>
      </c>
      <c r="I89" s="54" t="e">
        <f t="shared" si="5"/>
        <v>#VALUE!</v>
      </c>
    </row>
    <row r="90" spans="1:9" hidden="1" x14ac:dyDescent="0.2">
      <c r="A90" s="15" t="s">
        <v>0</v>
      </c>
      <c r="B90" s="4" t="s">
        <v>0</v>
      </c>
      <c r="C90" s="4" t="s">
        <v>0</v>
      </c>
      <c r="D90" s="4" t="s">
        <v>0</v>
      </c>
      <c r="E90" s="57" t="s">
        <v>0</v>
      </c>
      <c r="F90" s="57" t="s">
        <v>0</v>
      </c>
      <c r="G90" s="58"/>
      <c r="H90" s="59" t="s">
        <v>0</v>
      </c>
      <c r="I90" s="54" t="e">
        <f t="shared" si="5"/>
        <v>#VALUE!</v>
      </c>
    </row>
    <row r="91" spans="1:9" ht="126" x14ac:dyDescent="0.2">
      <c r="A91" s="11" t="s">
        <v>103</v>
      </c>
      <c r="B91" s="12" t="s">
        <v>12</v>
      </c>
      <c r="C91" s="12" t="s">
        <v>104</v>
      </c>
      <c r="D91" s="12" t="s">
        <v>12</v>
      </c>
      <c r="E91" s="20">
        <f>E92+E94+E96+E97+E99</f>
        <v>34473054.439999998</v>
      </c>
      <c r="F91" s="20">
        <f>F92+F94+F96+F97+F99</f>
        <v>14194754.109999999</v>
      </c>
      <c r="G91" s="20">
        <f>G92+G94+G96+G97+G99+G93</f>
        <v>14100081.9</v>
      </c>
      <c r="H91" s="56">
        <f>F91/E91*100</f>
        <v>41.176374825462084</v>
      </c>
      <c r="I91" s="54">
        <f t="shared" si="5"/>
        <v>100.67143021346563</v>
      </c>
    </row>
    <row r="92" spans="1:9" ht="63" x14ac:dyDescent="0.2">
      <c r="A92" s="28" t="s">
        <v>87</v>
      </c>
      <c r="B92" s="35" t="s">
        <v>73</v>
      </c>
      <c r="C92" s="35" t="s">
        <v>107</v>
      </c>
      <c r="D92" s="35" t="s">
        <v>36</v>
      </c>
      <c r="E92" s="67">
        <v>22699987.809999999</v>
      </c>
      <c r="F92" s="67">
        <v>9052315</v>
      </c>
      <c r="G92" s="67">
        <v>8867754.0800000001</v>
      </c>
      <c r="H92" s="70">
        <f>F92/E92*100</f>
        <v>39.878061062271556</v>
      </c>
      <c r="I92" s="54">
        <f t="shared" si="5"/>
        <v>102.08125888849638</v>
      </c>
    </row>
    <row r="93" spans="1:9" ht="73.5" customHeight="1" x14ac:dyDescent="0.2">
      <c r="A93" s="28" t="s">
        <v>426</v>
      </c>
      <c r="B93" s="30" t="s">
        <v>73</v>
      </c>
      <c r="C93" s="7" t="s">
        <v>427</v>
      </c>
      <c r="D93" s="30" t="s">
        <v>36</v>
      </c>
      <c r="E93" s="57"/>
      <c r="F93" s="57"/>
      <c r="G93" s="67">
        <v>1850000</v>
      </c>
      <c r="H93" s="71" t="s">
        <v>409</v>
      </c>
      <c r="I93" s="54">
        <f t="shared" ref="I93" si="6">F93/G93*100</f>
        <v>0</v>
      </c>
    </row>
    <row r="94" spans="1:9" ht="63" x14ac:dyDescent="0.2">
      <c r="A94" s="13" t="s">
        <v>108</v>
      </c>
      <c r="B94" s="14" t="s">
        <v>73</v>
      </c>
      <c r="C94" s="14" t="s">
        <v>109</v>
      </c>
      <c r="D94" s="14" t="s">
        <v>36</v>
      </c>
      <c r="E94" s="55">
        <v>2034562.28</v>
      </c>
      <c r="F94" s="55">
        <v>867439.11</v>
      </c>
      <c r="G94" s="55">
        <v>480959.17</v>
      </c>
      <c r="H94" s="56">
        <f>F94/E94*100</f>
        <v>42.635171138629389</v>
      </c>
      <c r="I94" s="54">
        <f t="shared" si="5"/>
        <v>180.35608095381568</v>
      </c>
    </row>
    <row r="95" spans="1:9" hidden="1" x14ac:dyDescent="0.2">
      <c r="A95" s="15" t="s">
        <v>0</v>
      </c>
      <c r="B95" s="4" t="s">
        <v>0</v>
      </c>
      <c r="C95" s="4" t="s">
        <v>0</v>
      </c>
      <c r="D95" s="4" t="s">
        <v>0</v>
      </c>
      <c r="E95" s="57" t="s">
        <v>0</v>
      </c>
      <c r="F95" s="57" t="s">
        <v>0</v>
      </c>
      <c r="G95" s="58"/>
      <c r="H95" s="59" t="s">
        <v>0</v>
      </c>
      <c r="I95" s="54" t="e">
        <f t="shared" si="5"/>
        <v>#VALUE!</v>
      </c>
    </row>
    <row r="96" spans="1:9" ht="49.5" customHeight="1" x14ac:dyDescent="0.2">
      <c r="A96" s="37" t="s">
        <v>105</v>
      </c>
      <c r="B96" s="14" t="s">
        <v>73</v>
      </c>
      <c r="C96" s="38" t="s">
        <v>106</v>
      </c>
      <c r="D96" s="14" t="s">
        <v>74</v>
      </c>
      <c r="E96" s="55">
        <v>500000</v>
      </c>
      <c r="F96" s="55">
        <v>0</v>
      </c>
      <c r="G96" s="55">
        <v>0</v>
      </c>
      <c r="H96" s="56">
        <f t="shared" ref="H96:H104" si="7">F96/E96*100</f>
        <v>0</v>
      </c>
      <c r="I96" s="54">
        <v>0</v>
      </c>
    </row>
    <row r="97" spans="1:9" ht="49.5" customHeight="1" x14ac:dyDescent="0.2">
      <c r="A97" s="37" t="s">
        <v>0</v>
      </c>
      <c r="B97" s="14" t="s">
        <v>73</v>
      </c>
      <c r="C97" s="38" t="s">
        <v>0</v>
      </c>
      <c r="D97" s="14" t="s">
        <v>36</v>
      </c>
      <c r="E97" s="55">
        <v>6763504.3499999996</v>
      </c>
      <c r="F97" s="55">
        <v>1800000</v>
      </c>
      <c r="G97" s="55">
        <v>2901368.65</v>
      </c>
      <c r="H97" s="56">
        <f t="shared" si="7"/>
        <v>26.613422670453375</v>
      </c>
      <c r="I97" s="54">
        <f t="shared" si="5"/>
        <v>62.039685994401296</v>
      </c>
    </row>
    <row r="98" spans="1:9" hidden="1" x14ac:dyDescent="0.2">
      <c r="A98" s="15" t="s">
        <v>0</v>
      </c>
      <c r="B98" s="4" t="s">
        <v>0</v>
      </c>
      <c r="C98" s="4" t="s">
        <v>0</v>
      </c>
      <c r="D98" s="4" t="s">
        <v>0</v>
      </c>
      <c r="E98" s="57" t="s">
        <v>0</v>
      </c>
      <c r="F98" s="57" t="s">
        <v>0</v>
      </c>
      <c r="G98" s="58"/>
      <c r="H98" s="59" t="s">
        <v>0</v>
      </c>
      <c r="I98" s="54" t="e">
        <f t="shared" si="5"/>
        <v>#VALUE!</v>
      </c>
    </row>
    <row r="99" spans="1:9" ht="157.5" x14ac:dyDescent="0.2">
      <c r="A99" s="13" t="s">
        <v>342</v>
      </c>
      <c r="B99" s="14" t="s">
        <v>73</v>
      </c>
      <c r="C99" s="14" t="s">
        <v>343</v>
      </c>
      <c r="D99" s="14" t="s">
        <v>36</v>
      </c>
      <c r="E99" s="55">
        <v>2475000</v>
      </c>
      <c r="F99" s="55">
        <v>2475000</v>
      </c>
      <c r="G99" s="55">
        <v>0</v>
      </c>
      <c r="H99" s="56">
        <f t="shared" si="7"/>
        <v>100</v>
      </c>
      <c r="I99" s="54">
        <v>0</v>
      </c>
    </row>
    <row r="100" spans="1:9" hidden="1" x14ac:dyDescent="0.2">
      <c r="A100" s="15" t="s">
        <v>0</v>
      </c>
      <c r="B100" s="4" t="s">
        <v>0</v>
      </c>
      <c r="C100" s="4" t="s">
        <v>0</v>
      </c>
      <c r="D100" s="4" t="s">
        <v>0</v>
      </c>
      <c r="E100" s="57" t="s">
        <v>0</v>
      </c>
      <c r="F100" s="57" t="s">
        <v>0</v>
      </c>
      <c r="G100" s="58"/>
      <c r="H100" s="59" t="s">
        <v>0</v>
      </c>
      <c r="I100" s="54" t="e">
        <f t="shared" si="5"/>
        <v>#VALUE!</v>
      </c>
    </row>
    <row r="101" spans="1:9" ht="63" x14ac:dyDescent="0.2">
      <c r="A101" s="11" t="s">
        <v>42</v>
      </c>
      <c r="B101" s="12" t="s">
        <v>12</v>
      </c>
      <c r="C101" s="12" t="s">
        <v>110</v>
      </c>
      <c r="D101" s="12" t="s">
        <v>12</v>
      </c>
      <c r="E101" s="20">
        <f>E102+E103+E104</f>
        <v>29475751</v>
      </c>
      <c r="F101" s="20">
        <f>F102+F103+F104</f>
        <v>12171427.27</v>
      </c>
      <c r="G101" s="20">
        <f>G102+G103+G104</f>
        <v>12331500.83</v>
      </c>
      <c r="H101" s="56">
        <f t="shared" si="7"/>
        <v>41.293018352611263</v>
      </c>
      <c r="I101" s="54">
        <f t="shared" si="5"/>
        <v>98.701913398808898</v>
      </c>
    </row>
    <row r="102" spans="1:9" x14ac:dyDescent="0.2">
      <c r="A102" s="37" t="s">
        <v>111</v>
      </c>
      <c r="B102" s="14" t="s">
        <v>73</v>
      </c>
      <c r="C102" s="38" t="s">
        <v>112</v>
      </c>
      <c r="D102" s="14" t="s">
        <v>113</v>
      </c>
      <c r="E102" s="55">
        <v>28673251</v>
      </c>
      <c r="F102" s="55">
        <f>8989418.62+37587.8+2554603.15</f>
        <v>11581609.57</v>
      </c>
      <c r="G102" s="55">
        <v>11768751.77</v>
      </c>
      <c r="H102" s="56">
        <f t="shared" si="7"/>
        <v>40.391686209561655</v>
      </c>
      <c r="I102" s="54">
        <f t="shared" si="5"/>
        <v>98.409838157373258</v>
      </c>
    </row>
    <row r="103" spans="1:9" x14ac:dyDescent="0.2">
      <c r="A103" s="37" t="s">
        <v>0</v>
      </c>
      <c r="B103" s="14" t="s">
        <v>73</v>
      </c>
      <c r="C103" s="38" t="s">
        <v>0</v>
      </c>
      <c r="D103" s="14" t="s">
        <v>21</v>
      </c>
      <c r="E103" s="55">
        <v>800000</v>
      </c>
      <c r="F103" s="55">
        <v>589571.69999999995</v>
      </c>
      <c r="G103" s="55">
        <v>562495.46</v>
      </c>
      <c r="H103" s="56">
        <f t="shared" si="7"/>
        <v>73.696462499999996</v>
      </c>
      <c r="I103" s="54">
        <f t="shared" si="5"/>
        <v>104.81359262881872</v>
      </c>
    </row>
    <row r="104" spans="1:9" x14ac:dyDescent="0.2">
      <c r="A104" s="37" t="s">
        <v>0</v>
      </c>
      <c r="B104" s="14" t="s">
        <v>73</v>
      </c>
      <c r="C104" s="38" t="s">
        <v>0</v>
      </c>
      <c r="D104" s="14" t="s">
        <v>114</v>
      </c>
      <c r="E104" s="55">
        <v>2500</v>
      </c>
      <c r="F104" s="55">
        <v>246</v>
      </c>
      <c r="G104" s="55">
        <v>253.6</v>
      </c>
      <c r="H104" s="56">
        <f t="shared" si="7"/>
        <v>9.84</v>
      </c>
      <c r="I104" s="54">
        <f t="shared" si="5"/>
        <v>97.003154574132495</v>
      </c>
    </row>
    <row r="105" spans="1:9" hidden="1" x14ac:dyDescent="0.2">
      <c r="A105" s="15" t="s">
        <v>0</v>
      </c>
      <c r="B105" s="4" t="s">
        <v>0</v>
      </c>
      <c r="C105" s="4" t="s">
        <v>0</v>
      </c>
      <c r="D105" s="4" t="s">
        <v>0</v>
      </c>
      <c r="E105" s="57" t="s">
        <v>0</v>
      </c>
      <c r="F105" s="57" t="s">
        <v>0</v>
      </c>
      <c r="G105" s="58"/>
      <c r="H105" s="59" t="s">
        <v>0</v>
      </c>
      <c r="I105" s="54" t="e">
        <f t="shared" si="5"/>
        <v>#VALUE!</v>
      </c>
    </row>
    <row r="106" spans="1:9" ht="78.75" x14ac:dyDescent="0.2">
      <c r="A106" s="9" t="s">
        <v>115</v>
      </c>
      <c r="B106" s="10" t="s">
        <v>12</v>
      </c>
      <c r="C106" s="10" t="s">
        <v>116</v>
      </c>
      <c r="D106" s="10" t="s">
        <v>12</v>
      </c>
      <c r="E106" s="50">
        <f>E107+E112</f>
        <v>147542791.06999999</v>
      </c>
      <c r="F106" s="50">
        <f>F107+F112</f>
        <v>64003353.669999994</v>
      </c>
      <c r="G106" s="50">
        <f>G107+G112</f>
        <v>62566243.730000004</v>
      </c>
      <c r="H106" s="60">
        <f>F106/E106*100</f>
        <v>43.379519396264058</v>
      </c>
      <c r="I106" s="52">
        <f t="shared" si="5"/>
        <v>102.29694137656998</v>
      </c>
    </row>
    <row r="107" spans="1:9" ht="47.25" x14ac:dyDescent="0.2">
      <c r="A107" s="11" t="s">
        <v>70</v>
      </c>
      <c r="B107" s="12" t="s">
        <v>12</v>
      </c>
      <c r="C107" s="12" t="s">
        <v>117</v>
      </c>
      <c r="D107" s="12" t="s">
        <v>12</v>
      </c>
      <c r="E107" s="20">
        <f>E108+E110</f>
        <v>14867474.75</v>
      </c>
      <c r="F107" s="20">
        <f>F108+F110</f>
        <v>180000</v>
      </c>
      <c r="G107" s="20">
        <f>G108+G110</f>
        <v>240000</v>
      </c>
      <c r="H107" s="56">
        <f t="shared" ref="H107:H138" si="8">F107/E107*100</f>
        <v>1.2106965239675285</v>
      </c>
      <c r="I107" s="54">
        <f t="shared" si="5"/>
        <v>75</v>
      </c>
    </row>
    <row r="108" spans="1:9" ht="36.75" customHeight="1" x14ac:dyDescent="0.2">
      <c r="A108" s="11" t="s">
        <v>407</v>
      </c>
      <c r="B108" s="12" t="s">
        <v>12</v>
      </c>
      <c r="C108" s="12" t="s">
        <v>406</v>
      </c>
      <c r="D108" s="12" t="s">
        <v>12</v>
      </c>
      <c r="E108" s="20">
        <f>E109</f>
        <v>14547474.75</v>
      </c>
      <c r="F108" s="20">
        <f>F109</f>
        <v>0</v>
      </c>
      <c r="G108" s="20"/>
      <c r="H108" s="56">
        <f t="shared" si="8"/>
        <v>0</v>
      </c>
      <c r="I108" s="54"/>
    </row>
    <row r="109" spans="1:9" ht="94.5" x14ac:dyDescent="0.2">
      <c r="A109" s="11" t="s">
        <v>408</v>
      </c>
      <c r="B109" s="26" t="s">
        <v>118</v>
      </c>
      <c r="C109" s="26" t="s">
        <v>405</v>
      </c>
      <c r="D109" s="26">
        <v>240</v>
      </c>
      <c r="E109" s="20">
        <v>14547474.75</v>
      </c>
      <c r="F109" s="20">
        <v>0</v>
      </c>
      <c r="G109" s="20">
        <v>0</v>
      </c>
      <c r="H109" s="56">
        <f t="shared" si="8"/>
        <v>0</v>
      </c>
      <c r="I109" s="72" t="s">
        <v>409</v>
      </c>
    </row>
    <row r="110" spans="1:9" ht="31.5" x14ac:dyDescent="0.2">
      <c r="A110" s="11" t="s">
        <v>334</v>
      </c>
      <c r="B110" s="12" t="s">
        <v>12</v>
      </c>
      <c r="C110" s="12" t="s">
        <v>344</v>
      </c>
      <c r="D110" s="12" t="s">
        <v>12</v>
      </c>
      <c r="E110" s="20">
        <v>320000</v>
      </c>
      <c r="F110" s="20">
        <v>180000</v>
      </c>
      <c r="G110" s="20">
        <v>240000</v>
      </c>
      <c r="H110" s="56">
        <f t="shared" si="8"/>
        <v>56.25</v>
      </c>
      <c r="I110" s="54">
        <f t="shared" si="5"/>
        <v>75</v>
      </c>
    </row>
    <row r="111" spans="1:9" ht="173.25" x14ac:dyDescent="0.2">
      <c r="A111" s="13" t="s">
        <v>72</v>
      </c>
      <c r="B111" s="14" t="s">
        <v>118</v>
      </c>
      <c r="C111" s="14" t="s">
        <v>391</v>
      </c>
      <c r="D111" s="14" t="s">
        <v>74</v>
      </c>
      <c r="E111" s="55">
        <v>320000</v>
      </c>
      <c r="F111" s="55">
        <v>180000</v>
      </c>
      <c r="G111" s="55">
        <v>240000</v>
      </c>
      <c r="H111" s="56">
        <f t="shared" si="8"/>
        <v>56.25</v>
      </c>
      <c r="I111" s="54">
        <f t="shared" si="5"/>
        <v>75</v>
      </c>
    </row>
    <row r="112" spans="1:9" ht="31.5" x14ac:dyDescent="0.2">
      <c r="A112" s="11" t="s">
        <v>14</v>
      </c>
      <c r="B112" s="12" t="s">
        <v>12</v>
      </c>
      <c r="C112" s="12" t="s">
        <v>119</v>
      </c>
      <c r="D112" s="12" t="s">
        <v>12</v>
      </c>
      <c r="E112" s="20">
        <f>E113+E118+E124+E131</f>
        <v>132675316.31999999</v>
      </c>
      <c r="F112" s="20">
        <f>F113+F118+F124+F131</f>
        <v>63823353.669999994</v>
      </c>
      <c r="G112" s="20">
        <f>G113+G118+G124+G131</f>
        <v>62326243.730000004</v>
      </c>
      <c r="H112" s="56">
        <f t="shared" si="8"/>
        <v>48.104919166775723</v>
      </c>
      <c r="I112" s="54">
        <f t="shared" si="5"/>
        <v>102.40205385469005</v>
      </c>
    </row>
    <row r="113" spans="1:9" ht="63" x14ac:dyDescent="0.2">
      <c r="A113" s="11" t="s">
        <v>120</v>
      </c>
      <c r="B113" s="12" t="s">
        <v>12</v>
      </c>
      <c r="C113" s="12" t="s">
        <v>121</v>
      </c>
      <c r="D113" s="12" t="s">
        <v>12</v>
      </c>
      <c r="E113" s="20">
        <f>E114+E116</f>
        <v>88374507</v>
      </c>
      <c r="F113" s="20">
        <f>F114+F116</f>
        <v>41370759.469999999</v>
      </c>
      <c r="G113" s="20">
        <f>G114+G116+G115</f>
        <v>38102058.080000006</v>
      </c>
      <c r="H113" s="56">
        <f t="shared" si="8"/>
        <v>46.813001706476278</v>
      </c>
      <c r="I113" s="54">
        <f t="shared" si="5"/>
        <v>108.57880533155702</v>
      </c>
    </row>
    <row r="114" spans="1:9" ht="63" x14ac:dyDescent="0.2">
      <c r="A114" s="28" t="s">
        <v>87</v>
      </c>
      <c r="B114" s="35" t="s">
        <v>118</v>
      </c>
      <c r="C114" s="35" t="s">
        <v>122</v>
      </c>
      <c r="D114" s="35" t="s">
        <v>36</v>
      </c>
      <c r="E114" s="67">
        <v>69043769</v>
      </c>
      <c r="F114" s="67">
        <f>17147595+16320306.03</f>
        <v>33467901.030000001</v>
      </c>
      <c r="G114" s="67">
        <v>29651002.280000001</v>
      </c>
      <c r="H114" s="56">
        <f t="shared" si="8"/>
        <v>48.473456062342137</v>
      </c>
      <c r="I114" s="54">
        <f t="shared" si="5"/>
        <v>112.87274782132593</v>
      </c>
    </row>
    <row r="115" spans="1:9" ht="104.25" customHeight="1" x14ac:dyDescent="0.2">
      <c r="A115" s="28" t="s">
        <v>424</v>
      </c>
      <c r="B115" s="35" t="s">
        <v>118</v>
      </c>
      <c r="C115" s="34" t="s">
        <v>428</v>
      </c>
      <c r="D115" s="35" t="s">
        <v>36</v>
      </c>
      <c r="E115" s="57" t="s">
        <v>0</v>
      </c>
      <c r="F115" s="57" t="s">
        <v>0</v>
      </c>
      <c r="G115" s="67">
        <v>661347.69999999995</v>
      </c>
      <c r="H115" s="73" t="s">
        <v>409</v>
      </c>
      <c r="I115" s="54">
        <v>0</v>
      </c>
    </row>
    <row r="116" spans="1:9" ht="78.75" x14ac:dyDescent="0.2">
      <c r="A116" s="13" t="s">
        <v>123</v>
      </c>
      <c r="B116" s="14" t="s">
        <v>118</v>
      </c>
      <c r="C116" s="14" t="s">
        <v>124</v>
      </c>
      <c r="D116" s="14" t="s">
        <v>36</v>
      </c>
      <c r="E116" s="55">
        <v>19330738</v>
      </c>
      <c r="F116" s="55">
        <v>7902858.4400000004</v>
      </c>
      <c r="G116" s="55">
        <v>7789708.0999999996</v>
      </c>
      <c r="H116" s="56">
        <f t="shared" si="8"/>
        <v>40.88234210199321</v>
      </c>
      <c r="I116" s="54">
        <f t="shared" si="5"/>
        <v>101.45256200293309</v>
      </c>
    </row>
    <row r="117" spans="1:9" hidden="1" x14ac:dyDescent="0.2">
      <c r="A117" s="15" t="s">
        <v>0</v>
      </c>
      <c r="B117" s="4" t="s">
        <v>0</v>
      </c>
      <c r="C117" s="4" t="s">
        <v>0</v>
      </c>
      <c r="D117" s="4" t="s">
        <v>0</v>
      </c>
      <c r="E117" s="57" t="s">
        <v>0</v>
      </c>
      <c r="F117" s="57" t="s">
        <v>0</v>
      </c>
      <c r="G117" s="58"/>
      <c r="H117" s="56" t="e">
        <f t="shared" si="8"/>
        <v>#VALUE!</v>
      </c>
      <c r="I117" s="54" t="e">
        <f t="shared" si="5"/>
        <v>#VALUE!</v>
      </c>
    </row>
    <row r="118" spans="1:9" ht="63" x14ac:dyDescent="0.2">
      <c r="A118" s="11" t="s">
        <v>125</v>
      </c>
      <c r="B118" s="12" t="s">
        <v>12</v>
      </c>
      <c r="C118" s="12" t="s">
        <v>126</v>
      </c>
      <c r="D118" s="12" t="s">
        <v>12</v>
      </c>
      <c r="E118" s="20">
        <f>E120+E122</f>
        <v>5220207.0699999994</v>
      </c>
      <c r="F118" s="20">
        <f>F120+F122</f>
        <v>4382672.0699999994</v>
      </c>
      <c r="G118" s="20">
        <f>G119+G120+G122</f>
        <v>8865229.7599999998</v>
      </c>
      <c r="H118" s="56">
        <f t="shared" si="8"/>
        <v>83.955904645751914</v>
      </c>
      <c r="I118" s="54">
        <f t="shared" si="5"/>
        <v>49.436643929688742</v>
      </c>
    </row>
    <row r="119" spans="1:9" ht="196.5" customHeight="1" x14ac:dyDescent="0.2">
      <c r="A119" s="11" t="s">
        <v>429</v>
      </c>
      <c r="B119" s="30" t="s">
        <v>118</v>
      </c>
      <c r="C119" s="7" t="s">
        <v>430</v>
      </c>
      <c r="D119" s="30" t="s">
        <v>36</v>
      </c>
      <c r="E119" s="57" t="s">
        <v>0</v>
      </c>
      <c r="F119" s="57" t="s">
        <v>0</v>
      </c>
      <c r="G119" s="20">
        <v>3645022.69</v>
      </c>
      <c r="H119" s="73" t="s">
        <v>409</v>
      </c>
      <c r="I119" s="54">
        <v>0</v>
      </c>
    </row>
    <row r="120" spans="1:9" ht="63" x14ac:dyDescent="0.2">
      <c r="A120" s="13" t="s">
        <v>127</v>
      </c>
      <c r="B120" s="14" t="s">
        <v>118</v>
      </c>
      <c r="C120" s="14" t="s">
        <v>128</v>
      </c>
      <c r="D120" s="14" t="s">
        <v>36</v>
      </c>
      <c r="E120" s="55">
        <v>5050505.05</v>
      </c>
      <c r="F120" s="55">
        <f>42129.7+4170840.35</f>
        <v>4212970.05</v>
      </c>
      <c r="G120" s="55">
        <v>5050505.05</v>
      </c>
      <c r="H120" s="56">
        <f t="shared" si="8"/>
        <v>83.41680699834167</v>
      </c>
      <c r="I120" s="54">
        <f t="shared" si="5"/>
        <v>83.41680699834167</v>
      </c>
    </row>
    <row r="121" spans="1:9" hidden="1" x14ac:dyDescent="0.2">
      <c r="A121" s="15" t="s">
        <v>0</v>
      </c>
      <c r="B121" s="4" t="s">
        <v>0</v>
      </c>
      <c r="C121" s="4" t="s">
        <v>0</v>
      </c>
      <c r="D121" s="4" t="s">
        <v>0</v>
      </c>
      <c r="E121" s="57" t="s">
        <v>0</v>
      </c>
      <c r="F121" s="57" t="s">
        <v>0</v>
      </c>
      <c r="G121" s="58"/>
      <c r="H121" s="59" t="s">
        <v>0</v>
      </c>
      <c r="I121" s="54" t="e">
        <f t="shared" si="5"/>
        <v>#VALUE!</v>
      </c>
    </row>
    <row r="122" spans="1:9" ht="94.5" x14ac:dyDescent="0.2">
      <c r="A122" s="13" t="s">
        <v>129</v>
      </c>
      <c r="B122" s="14" t="s">
        <v>118</v>
      </c>
      <c r="C122" s="14" t="s">
        <v>130</v>
      </c>
      <c r="D122" s="14" t="s">
        <v>36</v>
      </c>
      <c r="E122" s="55">
        <v>169702.02</v>
      </c>
      <c r="F122" s="55">
        <v>169702.02</v>
      </c>
      <c r="G122" s="55">
        <v>169702.02</v>
      </c>
      <c r="H122" s="56">
        <f t="shared" si="8"/>
        <v>100</v>
      </c>
      <c r="I122" s="54">
        <f t="shared" si="5"/>
        <v>100</v>
      </c>
    </row>
    <row r="123" spans="1:9" hidden="1" x14ac:dyDescent="0.2">
      <c r="A123" s="15" t="s">
        <v>0</v>
      </c>
      <c r="B123" s="4" t="s">
        <v>0</v>
      </c>
      <c r="C123" s="4" t="s">
        <v>0</v>
      </c>
      <c r="D123" s="4" t="s">
        <v>0</v>
      </c>
      <c r="E123" s="57" t="s">
        <v>0</v>
      </c>
      <c r="F123" s="57" t="s">
        <v>0</v>
      </c>
      <c r="G123" s="58"/>
      <c r="H123" s="56" t="e">
        <f t="shared" si="8"/>
        <v>#VALUE!</v>
      </c>
      <c r="I123" s="54" t="e">
        <f t="shared" si="5"/>
        <v>#VALUE!</v>
      </c>
    </row>
    <row r="124" spans="1:9" ht="110.25" x14ac:dyDescent="0.2">
      <c r="A124" s="11" t="s">
        <v>131</v>
      </c>
      <c r="B124" s="12" t="s">
        <v>12</v>
      </c>
      <c r="C124" s="12" t="s">
        <v>132</v>
      </c>
      <c r="D124" s="12" t="s">
        <v>12</v>
      </c>
      <c r="E124" s="20">
        <f>E125+E126+E128+E129</f>
        <v>554525.25</v>
      </c>
      <c r="F124" s="20">
        <f>F125+F126+F128+F129</f>
        <v>271167.80000000005</v>
      </c>
      <c r="G124" s="20">
        <f>G125+G126+G128+G129</f>
        <v>392556.57999999996</v>
      </c>
      <c r="H124" s="56">
        <f t="shared" si="8"/>
        <v>48.900893151393923</v>
      </c>
      <c r="I124" s="54">
        <f t="shared" si="5"/>
        <v>69.077379877316048</v>
      </c>
    </row>
    <row r="125" spans="1:9" x14ac:dyDescent="0.2">
      <c r="A125" s="37" t="s">
        <v>133</v>
      </c>
      <c r="B125" s="14" t="s">
        <v>118</v>
      </c>
      <c r="C125" s="38" t="s">
        <v>134</v>
      </c>
      <c r="D125" s="14" t="s">
        <v>113</v>
      </c>
      <c r="E125" s="55">
        <v>60000</v>
      </c>
      <c r="F125" s="55">
        <f>16772.3+7950.9</f>
        <v>24723.199999999997</v>
      </c>
      <c r="G125" s="55">
        <v>22589.5</v>
      </c>
      <c r="H125" s="56">
        <f t="shared" si="8"/>
        <v>41.205333333333328</v>
      </c>
      <c r="I125" s="54">
        <f t="shared" si="5"/>
        <v>109.44553885654838</v>
      </c>
    </row>
    <row r="126" spans="1:9" x14ac:dyDescent="0.2">
      <c r="A126" s="37" t="s">
        <v>0</v>
      </c>
      <c r="B126" s="14" t="s">
        <v>118</v>
      </c>
      <c r="C126" s="38" t="s">
        <v>0</v>
      </c>
      <c r="D126" s="14" t="s">
        <v>21</v>
      </c>
      <c r="E126" s="55">
        <v>168000</v>
      </c>
      <c r="F126" s="55">
        <v>114727</v>
      </c>
      <c r="G126" s="55">
        <v>71355</v>
      </c>
      <c r="H126" s="56">
        <f t="shared" si="8"/>
        <v>68.289880952380955</v>
      </c>
      <c r="I126" s="54">
        <f t="shared" si="5"/>
        <v>160.78340690911639</v>
      </c>
    </row>
    <row r="127" spans="1:9" hidden="1" x14ac:dyDescent="0.2">
      <c r="A127" s="15" t="s">
        <v>0</v>
      </c>
      <c r="B127" s="4" t="s">
        <v>0</v>
      </c>
      <c r="C127" s="4" t="s">
        <v>0</v>
      </c>
      <c r="D127" s="4" t="s">
        <v>0</v>
      </c>
      <c r="E127" s="57" t="s">
        <v>0</v>
      </c>
      <c r="F127" s="57" t="s">
        <v>0</v>
      </c>
      <c r="G127" s="58"/>
      <c r="H127" s="56" t="e">
        <f t="shared" si="8"/>
        <v>#VALUE!</v>
      </c>
      <c r="I127" s="54" t="e">
        <f t="shared" si="5"/>
        <v>#VALUE!</v>
      </c>
    </row>
    <row r="128" spans="1:9" x14ac:dyDescent="0.2">
      <c r="A128" s="37" t="s">
        <v>135</v>
      </c>
      <c r="B128" s="14" t="s">
        <v>118</v>
      </c>
      <c r="C128" s="38" t="s">
        <v>136</v>
      </c>
      <c r="D128" s="14" t="s">
        <v>113</v>
      </c>
      <c r="E128" s="55">
        <v>70000</v>
      </c>
      <c r="F128" s="55">
        <f>27592.6+32145</f>
        <v>59737.599999999999</v>
      </c>
      <c r="G128" s="55">
        <v>43912.4</v>
      </c>
      <c r="H128" s="56">
        <f t="shared" si="8"/>
        <v>85.33942857142857</v>
      </c>
      <c r="I128" s="54">
        <f t="shared" si="5"/>
        <v>136.03811224164474</v>
      </c>
    </row>
    <row r="129" spans="1:9" x14ac:dyDescent="0.2">
      <c r="A129" s="37" t="s">
        <v>0</v>
      </c>
      <c r="B129" s="14" t="s">
        <v>118</v>
      </c>
      <c r="C129" s="38" t="s">
        <v>0</v>
      </c>
      <c r="D129" s="14" t="s">
        <v>21</v>
      </c>
      <c r="E129" s="55">
        <v>256525.25</v>
      </c>
      <c r="F129" s="55">
        <v>71980</v>
      </c>
      <c r="G129" s="55">
        <v>254699.68</v>
      </c>
      <c r="H129" s="56">
        <f t="shared" si="8"/>
        <v>28.059615963730668</v>
      </c>
      <c r="I129" s="54">
        <f t="shared" si="5"/>
        <v>28.260734367628576</v>
      </c>
    </row>
    <row r="130" spans="1:9" hidden="1" x14ac:dyDescent="0.2">
      <c r="A130" s="15" t="s">
        <v>0</v>
      </c>
      <c r="B130" s="4" t="s">
        <v>0</v>
      </c>
      <c r="C130" s="4" t="s">
        <v>0</v>
      </c>
      <c r="D130" s="4" t="s">
        <v>0</v>
      </c>
      <c r="E130" s="57" t="s">
        <v>0</v>
      </c>
      <c r="F130" s="57" t="s">
        <v>0</v>
      </c>
      <c r="G130" s="58"/>
      <c r="H130" s="56" t="e">
        <f t="shared" si="8"/>
        <v>#VALUE!</v>
      </c>
      <c r="I130" s="54" t="e">
        <f t="shared" si="5"/>
        <v>#VALUE!</v>
      </c>
    </row>
    <row r="131" spans="1:9" ht="63" x14ac:dyDescent="0.2">
      <c r="A131" s="11" t="s">
        <v>42</v>
      </c>
      <c r="B131" s="12" t="s">
        <v>12</v>
      </c>
      <c r="C131" s="12" t="s">
        <v>137</v>
      </c>
      <c r="D131" s="12" t="s">
        <v>12</v>
      </c>
      <c r="E131" s="20">
        <f>E132+E133+E134+E136+E138</f>
        <v>38526077</v>
      </c>
      <c r="F131" s="20">
        <f>F132+F133+F134+F136+F138</f>
        <v>17798754.329999998</v>
      </c>
      <c r="G131" s="20">
        <f>G132+G133+G134+G136+G138</f>
        <v>14966399.310000001</v>
      </c>
      <c r="H131" s="56">
        <f t="shared" si="8"/>
        <v>46.199238842823256</v>
      </c>
      <c r="I131" s="54">
        <f t="shared" si="5"/>
        <v>118.92475913099231</v>
      </c>
    </row>
    <row r="132" spans="1:9" x14ac:dyDescent="0.2">
      <c r="A132" s="37" t="s">
        <v>111</v>
      </c>
      <c r="B132" s="14" t="s">
        <v>118</v>
      </c>
      <c r="C132" s="38" t="s">
        <v>138</v>
      </c>
      <c r="D132" s="14" t="s">
        <v>113</v>
      </c>
      <c r="E132" s="55">
        <v>36153558</v>
      </c>
      <c r="F132" s="55">
        <f>12705659.52+18131.5+3569862.38</f>
        <v>16293653.399999999</v>
      </c>
      <c r="G132" s="55">
        <v>14228387.960000001</v>
      </c>
      <c r="H132" s="56">
        <f t="shared" si="8"/>
        <v>45.067911158287657</v>
      </c>
      <c r="I132" s="54">
        <f t="shared" si="5"/>
        <v>114.51510491424636</v>
      </c>
    </row>
    <row r="133" spans="1:9" x14ac:dyDescent="0.2">
      <c r="A133" s="37" t="s">
        <v>0</v>
      </c>
      <c r="B133" s="14" t="s">
        <v>118</v>
      </c>
      <c r="C133" s="38" t="s">
        <v>0</v>
      </c>
      <c r="D133" s="14" t="s">
        <v>21</v>
      </c>
      <c r="E133" s="55">
        <v>787446.11</v>
      </c>
      <c r="F133" s="55">
        <f>194760.53+172591.41</f>
        <v>367351.94</v>
      </c>
      <c r="G133" s="55">
        <v>335976.23</v>
      </c>
      <c r="H133" s="56">
        <f t="shared" si="8"/>
        <v>46.651057810165575</v>
      </c>
      <c r="I133" s="54">
        <f t="shared" si="5"/>
        <v>109.33866958385718</v>
      </c>
    </row>
    <row r="134" spans="1:9" x14ac:dyDescent="0.2">
      <c r="A134" s="37" t="s">
        <v>0</v>
      </c>
      <c r="B134" s="14" t="s">
        <v>118</v>
      </c>
      <c r="C134" s="38" t="s">
        <v>0</v>
      </c>
      <c r="D134" s="14" t="s">
        <v>114</v>
      </c>
      <c r="E134" s="55">
        <v>203762.89</v>
      </c>
      <c r="F134" s="55">
        <f>89332+3762.89</f>
        <v>93094.89</v>
      </c>
      <c r="G134" s="55">
        <v>99424.12</v>
      </c>
      <c r="H134" s="56">
        <f t="shared" si="8"/>
        <v>45.687853170908596</v>
      </c>
      <c r="I134" s="54">
        <f t="shared" si="5"/>
        <v>93.634110113320588</v>
      </c>
    </row>
    <row r="135" spans="1:9" hidden="1" x14ac:dyDescent="0.2">
      <c r="A135" s="15" t="s">
        <v>0</v>
      </c>
      <c r="B135" s="4" t="s">
        <v>0</v>
      </c>
      <c r="C135" s="4" t="s">
        <v>0</v>
      </c>
      <c r="D135" s="4" t="s">
        <v>0</v>
      </c>
      <c r="E135" s="57" t="s">
        <v>0</v>
      </c>
      <c r="F135" s="57" t="s">
        <v>0</v>
      </c>
      <c r="G135" s="58"/>
      <c r="H135" s="56" t="e">
        <f t="shared" si="8"/>
        <v>#VALUE!</v>
      </c>
      <c r="I135" s="54" t="e">
        <f t="shared" si="5"/>
        <v>#VALUE!</v>
      </c>
    </row>
    <row r="136" spans="1:9" ht="63" x14ac:dyDescent="0.2">
      <c r="A136" s="13" t="s">
        <v>345</v>
      </c>
      <c r="B136" s="14" t="s">
        <v>118</v>
      </c>
      <c r="C136" s="14" t="s">
        <v>346</v>
      </c>
      <c r="D136" s="14" t="s">
        <v>21</v>
      </c>
      <c r="E136" s="55">
        <v>31310</v>
      </c>
      <c r="F136" s="55">
        <v>31310</v>
      </c>
      <c r="G136" s="55">
        <v>0</v>
      </c>
      <c r="H136" s="56">
        <f t="shared" si="8"/>
        <v>100</v>
      </c>
      <c r="I136" s="54">
        <v>0</v>
      </c>
    </row>
    <row r="137" spans="1:9" hidden="1" x14ac:dyDescent="0.2">
      <c r="A137" s="15" t="s">
        <v>0</v>
      </c>
      <c r="B137" s="4" t="s">
        <v>0</v>
      </c>
      <c r="C137" s="4" t="s">
        <v>0</v>
      </c>
      <c r="D137" s="4" t="s">
        <v>0</v>
      </c>
      <c r="E137" s="57" t="s">
        <v>0</v>
      </c>
      <c r="F137" s="57" t="s">
        <v>0</v>
      </c>
      <c r="G137" s="58"/>
      <c r="H137" s="59" t="s">
        <v>0</v>
      </c>
      <c r="I137" s="54" t="e">
        <f t="shared" si="5"/>
        <v>#VALUE!</v>
      </c>
    </row>
    <row r="138" spans="1:9" ht="47.25" x14ac:dyDescent="0.2">
      <c r="A138" s="13" t="s">
        <v>347</v>
      </c>
      <c r="B138" s="14" t="s">
        <v>118</v>
      </c>
      <c r="C138" s="14" t="s">
        <v>139</v>
      </c>
      <c r="D138" s="14" t="s">
        <v>21</v>
      </c>
      <c r="E138" s="55">
        <v>1350000</v>
      </c>
      <c r="F138" s="55">
        <v>1013344.1</v>
      </c>
      <c r="G138" s="55">
        <v>302611</v>
      </c>
      <c r="H138" s="56">
        <f t="shared" si="8"/>
        <v>75.062525925925925</v>
      </c>
      <c r="I138" s="54">
        <f t="shared" si="5"/>
        <v>334.86690834107151</v>
      </c>
    </row>
    <row r="139" spans="1:9" hidden="1" x14ac:dyDescent="0.2">
      <c r="A139" s="15" t="s">
        <v>0</v>
      </c>
      <c r="B139" s="4" t="s">
        <v>0</v>
      </c>
      <c r="C139" s="4" t="s">
        <v>0</v>
      </c>
      <c r="D139" s="4" t="s">
        <v>0</v>
      </c>
      <c r="E139" s="57" t="s">
        <v>0</v>
      </c>
      <c r="F139" s="57" t="s">
        <v>0</v>
      </c>
      <c r="G139" s="58"/>
      <c r="H139" s="59" t="s">
        <v>0</v>
      </c>
      <c r="I139" s="54" t="e">
        <f t="shared" ref="I139:I200" si="9">F139/G139*100</f>
        <v>#VALUE!</v>
      </c>
    </row>
    <row r="140" spans="1:9" ht="78.75" x14ac:dyDescent="0.2">
      <c r="A140" s="9" t="s">
        <v>140</v>
      </c>
      <c r="B140" s="10" t="s">
        <v>12</v>
      </c>
      <c r="C140" s="10" t="s">
        <v>141</v>
      </c>
      <c r="D140" s="10" t="s">
        <v>12</v>
      </c>
      <c r="E140" s="50">
        <f>E141+E146</f>
        <v>19061991.790000003</v>
      </c>
      <c r="F140" s="50">
        <f>F141+F146</f>
        <v>9441510.0399999991</v>
      </c>
      <c r="G140" s="50">
        <f>G141+G146</f>
        <v>9074057.6799999997</v>
      </c>
      <c r="H140" s="60">
        <f>F140/E140*100</f>
        <v>49.530553491021081</v>
      </c>
      <c r="I140" s="52">
        <f t="shared" si="9"/>
        <v>104.04948230392999</v>
      </c>
    </row>
    <row r="141" spans="1:9" ht="47.25" x14ac:dyDescent="0.2">
      <c r="A141" s="11" t="s">
        <v>29</v>
      </c>
      <c r="B141" s="12" t="s">
        <v>12</v>
      </c>
      <c r="C141" s="12" t="s">
        <v>348</v>
      </c>
      <c r="D141" s="12" t="s">
        <v>12</v>
      </c>
      <c r="E141" s="20">
        <v>25317.439999999999</v>
      </c>
      <c r="F141" s="20">
        <v>0</v>
      </c>
      <c r="G141" s="20">
        <v>0</v>
      </c>
      <c r="H141" s="53">
        <v>0</v>
      </c>
      <c r="I141" s="54">
        <v>0</v>
      </c>
    </row>
    <row r="142" spans="1:9" ht="42.75" customHeight="1" x14ac:dyDescent="0.2">
      <c r="A142" s="11" t="s">
        <v>349</v>
      </c>
      <c r="B142" s="12" t="s">
        <v>12</v>
      </c>
      <c r="C142" s="12" t="s">
        <v>350</v>
      </c>
      <c r="D142" s="12" t="s">
        <v>12</v>
      </c>
      <c r="E142" s="20">
        <v>25317.439999999999</v>
      </c>
      <c r="F142" s="20">
        <v>0</v>
      </c>
      <c r="G142" s="20">
        <v>0</v>
      </c>
      <c r="H142" s="53">
        <v>0</v>
      </c>
      <c r="I142" s="54">
        <v>0</v>
      </c>
    </row>
    <row r="143" spans="1:9" hidden="1" x14ac:dyDescent="0.2">
      <c r="A143" s="15" t="s">
        <v>0</v>
      </c>
      <c r="B143" s="4" t="s">
        <v>0</v>
      </c>
      <c r="C143" s="4" t="s">
        <v>0</v>
      </c>
      <c r="D143" s="4" t="s">
        <v>0</v>
      </c>
      <c r="E143" s="57" t="s">
        <v>0</v>
      </c>
      <c r="F143" s="57" t="s">
        <v>0</v>
      </c>
      <c r="G143" s="58"/>
      <c r="H143" s="59" t="s">
        <v>0</v>
      </c>
      <c r="I143" s="54" t="e">
        <f t="shared" si="9"/>
        <v>#VALUE!</v>
      </c>
    </row>
    <row r="144" spans="1:9" ht="63" x14ac:dyDescent="0.2">
      <c r="A144" s="13" t="s">
        <v>351</v>
      </c>
      <c r="B144" s="14" t="s">
        <v>73</v>
      </c>
      <c r="C144" s="14" t="s">
        <v>352</v>
      </c>
      <c r="D144" s="14" t="s">
        <v>36</v>
      </c>
      <c r="E144" s="55">
        <v>25317.439999999999</v>
      </c>
      <c r="F144" s="55">
        <v>0</v>
      </c>
      <c r="G144" s="55">
        <v>0</v>
      </c>
      <c r="H144" s="56">
        <v>0</v>
      </c>
      <c r="I144" s="54">
        <v>0</v>
      </c>
    </row>
    <row r="145" spans="1:9" hidden="1" x14ac:dyDescent="0.2">
      <c r="A145" s="15" t="s">
        <v>0</v>
      </c>
      <c r="B145" s="4" t="s">
        <v>0</v>
      </c>
      <c r="C145" s="4" t="s">
        <v>0</v>
      </c>
      <c r="D145" s="4" t="s">
        <v>0</v>
      </c>
      <c r="E145" s="57" t="s">
        <v>0</v>
      </c>
      <c r="F145" s="57" t="s">
        <v>0</v>
      </c>
      <c r="G145" s="58"/>
      <c r="H145" s="59" t="s">
        <v>0</v>
      </c>
      <c r="I145" s="54" t="e">
        <f t="shared" si="9"/>
        <v>#VALUE!</v>
      </c>
    </row>
    <row r="146" spans="1:9" ht="31.5" x14ac:dyDescent="0.2">
      <c r="A146" s="11" t="s">
        <v>14</v>
      </c>
      <c r="B146" s="12" t="s">
        <v>12</v>
      </c>
      <c r="C146" s="12" t="s">
        <v>142</v>
      </c>
      <c r="D146" s="12" t="s">
        <v>12</v>
      </c>
      <c r="E146" s="20">
        <f>E147+E150</f>
        <v>19036674.350000001</v>
      </c>
      <c r="F146" s="20">
        <f>F147+F150</f>
        <v>9441510.0399999991</v>
      </c>
      <c r="G146" s="20">
        <f>G147+G150</f>
        <v>9074057.6799999997</v>
      </c>
      <c r="H146" s="53">
        <v>19.39</v>
      </c>
      <c r="I146" s="54">
        <f t="shared" si="9"/>
        <v>104.04948230392999</v>
      </c>
    </row>
    <row r="147" spans="1:9" ht="47.25" x14ac:dyDescent="0.2">
      <c r="A147" s="11" t="s">
        <v>143</v>
      </c>
      <c r="B147" s="12" t="s">
        <v>12</v>
      </c>
      <c r="C147" s="12" t="s">
        <v>144</v>
      </c>
      <c r="D147" s="12" t="s">
        <v>12</v>
      </c>
      <c r="E147" s="20">
        <v>1500000</v>
      </c>
      <c r="F147" s="20">
        <f>F148</f>
        <v>0</v>
      </c>
      <c r="G147" s="20">
        <f>G148</f>
        <v>1062000</v>
      </c>
      <c r="H147" s="56">
        <f t="shared" ref="H147:H155" si="10">F147/E147*100</f>
        <v>0</v>
      </c>
      <c r="I147" s="54">
        <f t="shared" si="9"/>
        <v>0</v>
      </c>
    </row>
    <row r="148" spans="1:9" ht="47.25" x14ac:dyDescent="0.2">
      <c r="A148" s="13" t="s">
        <v>353</v>
      </c>
      <c r="B148" s="14" t="s">
        <v>73</v>
      </c>
      <c r="C148" s="14" t="s">
        <v>145</v>
      </c>
      <c r="D148" s="14" t="s">
        <v>36</v>
      </c>
      <c r="E148" s="55">
        <v>1500000</v>
      </c>
      <c r="F148" s="55">
        <v>0</v>
      </c>
      <c r="G148" s="55">
        <v>1062000</v>
      </c>
      <c r="H148" s="56">
        <f t="shared" si="10"/>
        <v>0</v>
      </c>
      <c r="I148" s="54">
        <f t="shared" si="9"/>
        <v>0</v>
      </c>
    </row>
    <row r="149" spans="1:9" hidden="1" x14ac:dyDescent="0.2">
      <c r="A149" s="15" t="s">
        <v>0</v>
      </c>
      <c r="B149" s="4" t="s">
        <v>0</v>
      </c>
      <c r="C149" s="4" t="s">
        <v>0</v>
      </c>
      <c r="D149" s="4" t="s">
        <v>0</v>
      </c>
      <c r="E149" s="57" t="s">
        <v>0</v>
      </c>
      <c r="F149" s="57" t="s">
        <v>0</v>
      </c>
      <c r="G149" s="58"/>
      <c r="H149" s="56" t="e">
        <f t="shared" si="10"/>
        <v>#VALUE!</v>
      </c>
      <c r="I149" s="54" t="e">
        <f t="shared" si="9"/>
        <v>#VALUE!</v>
      </c>
    </row>
    <row r="150" spans="1:9" ht="63" x14ac:dyDescent="0.2">
      <c r="A150" s="11" t="s">
        <v>146</v>
      </c>
      <c r="B150" s="12" t="s">
        <v>12</v>
      </c>
      <c r="C150" s="12" t="s">
        <v>147</v>
      </c>
      <c r="D150" s="12" t="s">
        <v>12</v>
      </c>
      <c r="E150" s="20">
        <f>E151+E153+E155</f>
        <v>17536674.350000001</v>
      </c>
      <c r="F150" s="20">
        <f>F151+F153+F155</f>
        <v>9441510.0399999991</v>
      </c>
      <c r="G150" s="20">
        <f>G151+G153+G155</f>
        <v>8012057.6799999997</v>
      </c>
      <c r="H150" s="56">
        <f t="shared" si="10"/>
        <v>53.838657498934509</v>
      </c>
      <c r="I150" s="54">
        <f t="shared" si="9"/>
        <v>117.84126396853398</v>
      </c>
    </row>
    <row r="151" spans="1:9" ht="63" x14ac:dyDescent="0.2">
      <c r="A151" s="13" t="s">
        <v>87</v>
      </c>
      <c r="B151" s="14" t="s">
        <v>73</v>
      </c>
      <c r="C151" s="14" t="s">
        <v>148</v>
      </c>
      <c r="D151" s="14" t="s">
        <v>36</v>
      </c>
      <c r="E151" s="55">
        <v>15719670.560000001</v>
      </c>
      <c r="F151" s="55">
        <v>7738479.7199999997</v>
      </c>
      <c r="G151" s="55">
        <v>7081186.1600000001</v>
      </c>
      <c r="H151" s="56">
        <f t="shared" si="10"/>
        <v>49.228001887591716</v>
      </c>
      <c r="I151" s="54">
        <f t="shared" si="9"/>
        <v>109.28225222651116</v>
      </c>
    </row>
    <row r="152" spans="1:9" hidden="1" x14ac:dyDescent="0.2">
      <c r="A152" s="15" t="s">
        <v>0</v>
      </c>
      <c r="B152" s="4" t="s">
        <v>0</v>
      </c>
      <c r="C152" s="4" t="s">
        <v>0</v>
      </c>
      <c r="D152" s="4" t="s">
        <v>0</v>
      </c>
      <c r="E152" s="57" t="s">
        <v>0</v>
      </c>
      <c r="F152" s="57" t="s">
        <v>0</v>
      </c>
      <c r="G152" s="58"/>
      <c r="H152" s="56" t="e">
        <f t="shared" si="10"/>
        <v>#VALUE!</v>
      </c>
      <c r="I152" s="54" t="e">
        <f t="shared" si="9"/>
        <v>#VALUE!</v>
      </c>
    </row>
    <row r="153" spans="1:9" ht="63" x14ac:dyDescent="0.2">
      <c r="A153" s="13" t="s">
        <v>149</v>
      </c>
      <c r="B153" s="14" t="s">
        <v>73</v>
      </c>
      <c r="C153" s="14" t="s">
        <v>150</v>
      </c>
      <c r="D153" s="14" t="s">
        <v>36</v>
      </c>
      <c r="E153" s="55">
        <v>1600000</v>
      </c>
      <c r="F153" s="55">
        <v>1600000</v>
      </c>
      <c r="G153" s="55">
        <v>656124</v>
      </c>
      <c r="H153" s="56">
        <f t="shared" si="10"/>
        <v>100</v>
      </c>
      <c r="I153" s="54">
        <f t="shared" si="9"/>
        <v>243.85634422761549</v>
      </c>
    </row>
    <row r="154" spans="1:9" hidden="1" x14ac:dyDescent="0.2">
      <c r="A154" s="15" t="s">
        <v>0</v>
      </c>
      <c r="B154" s="4" t="s">
        <v>0</v>
      </c>
      <c r="C154" s="4" t="s">
        <v>0</v>
      </c>
      <c r="D154" s="4" t="s">
        <v>0</v>
      </c>
      <c r="E154" s="57" t="s">
        <v>0</v>
      </c>
      <c r="F154" s="57" t="s">
        <v>0</v>
      </c>
      <c r="G154" s="58"/>
      <c r="H154" s="56" t="e">
        <f t="shared" si="10"/>
        <v>#VALUE!</v>
      </c>
      <c r="I154" s="54" t="e">
        <f t="shared" si="9"/>
        <v>#VALUE!</v>
      </c>
    </row>
    <row r="155" spans="1:9" ht="63" x14ac:dyDescent="0.2">
      <c r="A155" s="13" t="s">
        <v>151</v>
      </c>
      <c r="B155" s="14" t="s">
        <v>73</v>
      </c>
      <c r="C155" s="14" t="s">
        <v>152</v>
      </c>
      <c r="D155" s="14" t="s">
        <v>36</v>
      </c>
      <c r="E155" s="55">
        <v>217003.79</v>
      </c>
      <c r="F155" s="55">
        <f>1030.32+102000</f>
        <v>103030.32</v>
      </c>
      <c r="G155" s="55">
        <v>274747.52000000002</v>
      </c>
      <c r="H155" s="56">
        <f t="shared" si="10"/>
        <v>47.47858090404781</v>
      </c>
      <c r="I155" s="54">
        <f t="shared" si="9"/>
        <v>37.5</v>
      </c>
    </row>
    <row r="156" spans="1:9" hidden="1" x14ac:dyDescent="0.2">
      <c r="A156" s="15" t="s">
        <v>0</v>
      </c>
      <c r="B156" s="4" t="s">
        <v>0</v>
      </c>
      <c r="C156" s="4" t="s">
        <v>0</v>
      </c>
      <c r="D156" s="4" t="s">
        <v>0</v>
      </c>
      <c r="E156" s="57" t="s">
        <v>0</v>
      </c>
      <c r="F156" s="57" t="s">
        <v>0</v>
      </c>
      <c r="G156" s="58"/>
      <c r="H156" s="59" t="s">
        <v>0</v>
      </c>
      <c r="I156" s="54" t="e">
        <f t="shared" si="9"/>
        <v>#VALUE!</v>
      </c>
    </row>
    <row r="157" spans="1:9" ht="47.25" x14ac:dyDescent="0.2">
      <c r="A157" s="9" t="s">
        <v>153</v>
      </c>
      <c r="B157" s="10" t="s">
        <v>12</v>
      </c>
      <c r="C157" s="10" t="s">
        <v>154</v>
      </c>
      <c r="D157" s="10" t="s">
        <v>12</v>
      </c>
      <c r="E157" s="50">
        <v>500000</v>
      </c>
      <c r="F157" s="50">
        <f>F158</f>
        <v>438256</v>
      </c>
      <c r="G157" s="50">
        <f>G158</f>
        <v>429505.02</v>
      </c>
      <c r="H157" s="60">
        <f>F157/E157*100</f>
        <v>87.651199999999989</v>
      </c>
      <c r="I157" s="52">
        <f t="shared" si="9"/>
        <v>102.03745697780202</v>
      </c>
    </row>
    <row r="158" spans="1:9" ht="31.5" x14ac:dyDescent="0.2">
      <c r="A158" s="11" t="s">
        <v>14</v>
      </c>
      <c r="B158" s="12" t="s">
        <v>12</v>
      </c>
      <c r="C158" s="12" t="s">
        <v>155</v>
      </c>
      <c r="D158" s="12" t="s">
        <v>12</v>
      </c>
      <c r="E158" s="20">
        <v>500000</v>
      </c>
      <c r="F158" s="20">
        <f>F159</f>
        <v>438256</v>
      </c>
      <c r="G158" s="20">
        <f>G159</f>
        <v>429505.02</v>
      </c>
      <c r="H158" s="56">
        <f t="shared" ref="H158:H160" si="11">F158/E158*100</f>
        <v>87.651199999999989</v>
      </c>
      <c r="I158" s="54">
        <f t="shared" si="9"/>
        <v>102.03745697780202</v>
      </c>
    </row>
    <row r="159" spans="1:9" ht="63" x14ac:dyDescent="0.2">
      <c r="A159" s="11" t="s">
        <v>42</v>
      </c>
      <c r="B159" s="12" t="s">
        <v>12</v>
      </c>
      <c r="C159" s="12" t="s">
        <v>156</v>
      </c>
      <c r="D159" s="12" t="s">
        <v>12</v>
      </c>
      <c r="E159" s="20">
        <v>500000</v>
      </c>
      <c r="F159" s="20">
        <f>F160</f>
        <v>438256</v>
      </c>
      <c r="G159" s="20">
        <f>G160</f>
        <v>429505.02</v>
      </c>
      <c r="H159" s="56">
        <f t="shared" si="11"/>
        <v>87.651199999999989</v>
      </c>
      <c r="I159" s="54">
        <f t="shared" si="9"/>
        <v>102.03745697780202</v>
      </c>
    </row>
    <row r="160" spans="1:9" ht="63" x14ac:dyDescent="0.2">
      <c r="A160" s="13" t="s">
        <v>157</v>
      </c>
      <c r="B160" s="14" t="s">
        <v>25</v>
      </c>
      <c r="C160" s="14" t="s">
        <v>158</v>
      </c>
      <c r="D160" s="14" t="s">
        <v>21</v>
      </c>
      <c r="E160" s="55">
        <v>500000</v>
      </c>
      <c r="F160" s="55">
        <v>438256</v>
      </c>
      <c r="G160" s="55">
        <v>429505.02</v>
      </c>
      <c r="H160" s="56">
        <f t="shared" si="11"/>
        <v>87.651199999999989</v>
      </c>
      <c r="I160" s="54">
        <f t="shared" si="9"/>
        <v>102.03745697780202</v>
      </c>
    </row>
    <row r="161" spans="1:9" hidden="1" x14ac:dyDescent="0.2">
      <c r="A161" s="15" t="s">
        <v>0</v>
      </c>
      <c r="B161" s="4" t="s">
        <v>0</v>
      </c>
      <c r="C161" s="4" t="s">
        <v>0</v>
      </c>
      <c r="D161" s="4" t="s">
        <v>0</v>
      </c>
      <c r="E161" s="57" t="s">
        <v>0</v>
      </c>
      <c r="F161" s="57" t="s">
        <v>0</v>
      </c>
      <c r="G161" s="58"/>
      <c r="H161" s="59" t="s">
        <v>0</v>
      </c>
      <c r="I161" s="54" t="e">
        <f t="shared" si="9"/>
        <v>#VALUE!</v>
      </c>
    </row>
    <row r="162" spans="1:9" ht="126" x14ac:dyDescent="0.2">
      <c r="A162" s="9" t="s">
        <v>159</v>
      </c>
      <c r="B162" s="10" t="s">
        <v>12</v>
      </c>
      <c r="C162" s="10" t="s">
        <v>160</v>
      </c>
      <c r="D162" s="10" t="s">
        <v>12</v>
      </c>
      <c r="E162" s="50">
        <v>4800000</v>
      </c>
      <c r="F162" s="50">
        <f>F163</f>
        <v>542504</v>
      </c>
      <c r="G162" s="50">
        <f>G163</f>
        <v>1622100</v>
      </c>
      <c r="H162" s="60">
        <f>F162/E162*100</f>
        <v>11.302166666666666</v>
      </c>
      <c r="I162" s="52">
        <f t="shared" si="9"/>
        <v>33.444547191911724</v>
      </c>
    </row>
    <row r="163" spans="1:9" ht="31.5" x14ac:dyDescent="0.2">
      <c r="A163" s="11" t="s">
        <v>14</v>
      </c>
      <c r="B163" s="12" t="s">
        <v>12</v>
      </c>
      <c r="C163" s="12" t="s">
        <v>161</v>
      </c>
      <c r="D163" s="12" t="s">
        <v>12</v>
      </c>
      <c r="E163" s="20">
        <v>4800000</v>
      </c>
      <c r="F163" s="20">
        <f>F164+F167</f>
        <v>542504</v>
      </c>
      <c r="G163" s="20">
        <f>G164+G167</f>
        <v>1622100</v>
      </c>
      <c r="H163" s="56">
        <f t="shared" ref="H163:H168" si="12">F163/E163*100</f>
        <v>11.302166666666666</v>
      </c>
      <c r="I163" s="54">
        <f t="shared" si="9"/>
        <v>33.444547191911724</v>
      </c>
    </row>
    <row r="164" spans="1:9" ht="63" x14ac:dyDescent="0.2">
      <c r="A164" s="11" t="s">
        <v>42</v>
      </c>
      <c r="B164" s="12" t="s">
        <v>12</v>
      </c>
      <c r="C164" s="12" t="s">
        <v>162</v>
      </c>
      <c r="D164" s="12" t="s">
        <v>12</v>
      </c>
      <c r="E164" s="20">
        <v>1800000</v>
      </c>
      <c r="F164" s="20">
        <f>F165</f>
        <v>542504</v>
      </c>
      <c r="G164" s="20">
        <f>G165</f>
        <v>1622100</v>
      </c>
      <c r="H164" s="56">
        <f t="shared" si="12"/>
        <v>30.139111111111109</v>
      </c>
      <c r="I164" s="54">
        <f t="shared" si="9"/>
        <v>33.444547191911724</v>
      </c>
    </row>
    <row r="165" spans="1:9" ht="110.25" x14ac:dyDescent="0.2">
      <c r="A165" s="13" t="s">
        <v>163</v>
      </c>
      <c r="B165" s="14" t="s">
        <v>25</v>
      </c>
      <c r="C165" s="14" t="s">
        <v>164</v>
      </c>
      <c r="D165" s="14" t="s">
        <v>21</v>
      </c>
      <c r="E165" s="55">
        <v>1800000</v>
      </c>
      <c r="F165" s="55">
        <v>542504</v>
      </c>
      <c r="G165" s="55">
        <v>1622100</v>
      </c>
      <c r="H165" s="56">
        <f t="shared" si="12"/>
        <v>30.139111111111109</v>
      </c>
      <c r="I165" s="54">
        <f t="shared" si="9"/>
        <v>33.444547191911724</v>
      </c>
    </row>
    <row r="166" spans="1:9" hidden="1" x14ac:dyDescent="0.2">
      <c r="A166" s="15" t="s">
        <v>0</v>
      </c>
      <c r="B166" s="4" t="s">
        <v>0</v>
      </c>
      <c r="C166" s="4" t="s">
        <v>0</v>
      </c>
      <c r="D166" s="4" t="s">
        <v>0</v>
      </c>
      <c r="E166" s="57" t="s">
        <v>0</v>
      </c>
      <c r="F166" s="57" t="s">
        <v>0</v>
      </c>
      <c r="G166" s="58"/>
      <c r="H166" s="56" t="e">
        <f t="shared" si="12"/>
        <v>#VALUE!</v>
      </c>
      <c r="I166" s="54" t="e">
        <f t="shared" si="9"/>
        <v>#VALUE!</v>
      </c>
    </row>
    <row r="167" spans="1:9" ht="133.5" customHeight="1" x14ac:dyDescent="0.2">
      <c r="A167" s="11" t="s">
        <v>354</v>
      </c>
      <c r="B167" s="12" t="s">
        <v>12</v>
      </c>
      <c r="C167" s="12" t="s">
        <v>355</v>
      </c>
      <c r="D167" s="12" t="s">
        <v>12</v>
      </c>
      <c r="E167" s="20">
        <v>3000000</v>
      </c>
      <c r="F167" s="20">
        <v>0</v>
      </c>
      <c r="G167" s="20">
        <v>0</v>
      </c>
      <c r="H167" s="56">
        <f t="shared" si="12"/>
        <v>0</v>
      </c>
      <c r="I167" s="54">
        <v>0</v>
      </c>
    </row>
    <row r="168" spans="1:9" ht="110.25" x14ac:dyDescent="0.2">
      <c r="A168" s="13" t="s">
        <v>163</v>
      </c>
      <c r="B168" s="14" t="s">
        <v>19</v>
      </c>
      <c r="C168" s="14" t="s">
        <v>356</v>
      </c>
      <c r="D168" s="14" t="s">
        <v>21</v>
      </c>
      <c r="E168" s="55">
        <v>3000000</v>
      </c>
      <c r="F168" s="55">
        <v>0</v>
      </c>
      <c r="G168" s="55">
        <v>0</v>
      </c>
      <c r="H168" s="56">
        <f t="shared" si="12"/>
        <v>0</v>
      </c>
      <c r="I168" s="54">
        <v>0</v>
      </c>
    </row>
    <row r="169" spans="1:9" hidden="1" x14ac:dyDescent="0.2">
      <c r="A169" s="15" t="s">
        <v>0</v>
      </c>
      <c r="B169" s="4" t="s">
        <v>0</v>
      </c>
      <c r="C169" s="4" t="s">
        <v>0</v>
      </c>
      <c r="D169" s="4" t="s">
        <v>0</v>
      </c>
      <c r="E169" s="57" t="s">
        <v>0</v>
      </c>
      <c r="F169" s="57" t="s">
        <v>0</v>
      </c>
      <c r="G169" s="58"/>
      <c r="H169" s="59" t="s">
        <v>0</v>
      </c>
      <c r="I169" s="54" t="e">
        <f t="shared" si="9"/>
        <v>#VALUE!</v>
      </c>
    </row>
    <row r="170" spans="1:9" hidden="1" x14ac:dyDescent="0.2">
      <c r="A170" s="15" t="s">
        <v>0</v>
      </c>
      <c r="B170" s="4" t="s">
        <v>0</v>
      </c>
      <c r="C170" s="4" t="s">
        <v>0</v>
      </c>
      <c r="D170" s="4" t="s">
        <v>0</v>
      </c>
      <c r="E170" s="57" t="s">
        <v>0</v>
      </c>
      <c r="F170" s="57" t="s">
        <v>0</v>
      </c>
      <c r="G170" s="58"/>
      <c r="H170" s="59" t="s">
        <v>0</v>
      </c>
      <c r="I170" s="54" t="e">
        <f t="shared" si="9"/>
        <v>#VALUE!</v>
      </c>
    </row>
    <row r="171" spans="1:9" ht="98.25" customHeight="1" x14ac:dyDescent="0.2">
      <c r="A171" s="9" t="s">
        <v>165</v>
      </c>
      <c r="B171" s="10" t="s">
        <v>12</v>
      </c>
      <c r="C171" s="10" t="s">
        <v>166</v>
      </c>
      <c r="D171" s="10" t="s">
        <v>12</v>
      </c>
      <c r="E171" s="50">
        <v>220000</v>
      </c>
      <c r="F171" s="50">
        <f>F172</f>
        <v>70000</v>
      </c>
      <c r="G171" s="50">
        <f>G172</f>
        <v>70000</v>
      </c>
      <c r="H171" s="60">
        <f>F171/E171*100</f>
        <v>31.818181818181817</v>
      </c>
      <c r="I171" s="52">
        <f t="shared" si="9"/>
        <v>100</v>
      </c>
    </row>
    <row r="172" spans="1:9" ht="31.5" x14ac:dyDescent="0.2">
      <c r="A172" s="11" t="s">
        <v>14</v>
      </c>
      <c r="B172" s="12" t="s">
        <v>12</v>
      </c>
      <c r="C172" s="12" t="s">
        <v>167</v>
      </c>
      <c r="D172" s="12" t="s">
        <v>12</v>
      </c>
      <c r="E172" s="20">
        <v>220000</v>
      </c>
      <c r="F172" s="20">
        <f>F173</f>
        <v>70000</v>
      </c>
      <c r="G172" s="20">
        <f>G173</f>
        <v>70000</v>
      </c>
      <c r="H172" s="56">
        <f t="shared" ref="H172:H175" si="13">F172/E172*100</f>
        <v>31.818181818181817</v>
      </c>
      <c r="I172" s="54">
        <f t="shared" si="9"/>
        <v>100</v>
      </c>
    </row>
    <row r="173" spans="1:9" ht="63" x14ac:dyDescent="0.2">
      <c r="A173" s="11" t="s">
        <v>168</v>
      </c>
      <c r="B173" s="12" t="s">
        <v>12</v>
      </c>
      <c r="C173" s="12" t="s">
        <v>169</v>
      </c>
      <c r="D173" s="12" t="s">
        <v>12</v>
      </c>
      <c r="E173" s="20">
        <v>220000</v>
      </c>
      <c r="F173" s="20">
        <f>F174+F175</f>
        <v>70000</v>
      </c>
      <c r="G173" s="20">
        <f>G174+G175</f>
        <v>70000</v>
      </c>
      <c r="H173" s="56">
        <f t="shared" si="13"/>
        <v>31.818181818181817</v>
      </c>
      <c r="I173" s="54">
        <f t="shared" si="9"/>
        <v>100</v>
      </c>
    </row>
    <row r="174" spans="1:9" x14ac:dyDescent="0.2">
      <c r="A174" s="37" t="s">
        <v>170</v>
      </c>
      <c r="B174" s="14" t="s">
        <v>25</v>
      </c>
      <c r="C174" s="38" t="s">
        <v>171</v>
      </c>
      <c r="D174" s="14" t="s">
        <v>21</v>
      </c>
      <c r="E174" s="55">
        <v>70000</v>
      </c>
      <c r="F174" s="55">
        <v>70000</v>
      </c>
      <c r="G174" s="55">
        <v>70000</v>
      </c>
      <c r="H174" s="56">
        <f t="shared" si="13"/>
        <v>100</v>
      </c>
      <c r="I174" s="54">
        <f t="shared" si="9"/>
        <v>100</v>
      </c>
    </row>
    <row r="175" spans="1:9" x14ac:dyDescent="0.2">
      <c r="A175" s="37" t="s">
        <v>0</v>
      </c>
      <c r="B175" s="14" t="s">
        <v>25</v>
      </c>
      <c r="C175" s="38" t="s">
        <v>0</v>
      </c>
      <c r="D175" s="14" t="s">
        <v>43</v>
      </c>
      <c r="E175" s="55">
        <v>150000</v>
      </c>
      <c r="F175" s="55">
        <v>0</v>
      </c>
      <c r="G175" s="55">
        <v>0</v>
      </c>
      <c r="H175" s="56">
        <f t="shared" si="13"/>
        <v>0</v>
      </c>
      <c r="I175" s="54">
        <v>0</v>
      </c>
    </row>
    <row r="176" spans="1:9" hidden="1" x14ac:dyDescent="0.2">
      <c r="A176" s="15" t="s">
        <v>0</v>
      </c>
      <c r="B176" s="4" t="s">
        <v>0</v>
      </c>
      <c r="C176" s="4" t="s">
        <v>0</v>
      </c>
      <c r="D176" s="4" t="s">
        <v>0</v>
      </c>
      <c r="E176" s="57" t="s">
        <v>0</v>
      </c>
      <c r="F176" s="57" t="s">
        <v>0</v>
      </c>
      <c r="G176" s="58"/>
      <c r="H176" s="59" t="s">
        <v>0</v>
      </c>
      <c r="I176" s="54" t="e">
        <f t="shared" si="9"/>
        <v>#VALUE!</v>
      </c>
    </row>
    <row r="177" spans="1:9" ht="94.5" x14ac:dyDescent="0.2">
      <c r="A177" s="9" t="s">
        <v>172</v>
      </c>
      <c r="B177" s="10" t="s">
        <v>12</v>
      </c>
      <c r="C177" s="10" t="s">
        <v>173</v>
      </c>
      <c r="D177" s="10" t="s">
        <v>12</v>
      </c>
      <c r="E177" s="50">
        <v>95939</v>
      </c>
      <c r="F177" s="50">
        <v>0</v>
      </c>
      <c r="G177" s="50">
        <v>0</v>
      </c>
      <c r="H177" s="60">
        <v>0</v>
      </c>
      <c r="I177" s="52">
        <v>0</v>
      </c>
    </row>
    <row r="178" spans="1:9" ht="31.5" x14ac:dyDescent="0.2">
      <c r="A178" s="11" t="s">
        <v>14</v>
      </c>
      <c r="B178" s="12" t="s">
        <v>12</v>
      </c>
      <c r="C178" s="12" t="s">
        <v>174</v>
      </c>
      <c r="D178" s="12" t="s">
        <v>12</v>
      </c>
      <c r="E178" s="20">
        <v>95939</v>
      </c>
      <c r="F178" s="20">
        <v>0</v>
      </c>
      <c r="G178" s="20">
        <v>0</v>
      </c>
      <c r="H178" s="53">
        <v>0</v>
      </c>
      <c r="I178" s="54">
        <v>0</v>
      </c>
    </row>
    <row r="179" spans="1:9" ht="78.75" x14ac:dyDescent="0.2">
      <c r="A179" s="11" t="s">
        <v>175</v>
      </c>
      <c r="B179" s="12" t="s">
        <v>12</v>
      </c>
      <c r="C179" s="12" t="s">
        <v>176</v>
      </c>
      <c r="D179" s="12" t="s">
        <v>12</v>
      </c>
      <c r="E179" s="20">
        <v>65000</v>
      </c>
      <c r="F179" s="20">
        <v>0</v>
      </c>
      <c r="G179" s="20">
        <v>0</v>
      </c>
      <c r="H179" s="53">
        <v>0</v>
      </c>
      <c r="I179" s="54">
        <v>0</v>
      </c>
    </row>
    <row r="180" spans="1:9" ht="110.25" x14ac:dyDescent="0.2">
      <c r="A180" s="13" t="s">
        <v>177</v>
      </c>
      <c r="B180" s="14" t="s">
        <v>25</v>
      </c>
      <c r="C180" s="14" t="s">
        <v>179</v>
      </c>
      <c r="D180" s="14" t="s">
        <v>21</v>
      </c>
      <c r="E180" s="55">
        <v>65000</v>
      </c>
      <c r="F180" s="55">
        <v>0</v>
      </c>
      <c r="G180" s="55">
        <v>0</v>
      </c>
      <c r="H180" s="56">
        <v>0</v>
      </c>
      <c r="I180" s="54">
        <v>0</v>
      </c>
    </row>
    <row r="181" spans="1:9" hidden="1" x14ac:dyDescent="0.2">
      <c r="A181" s="15" t="s">
        <v>0</v>
      </c>
      <c r="B181" s="4" t="s">
        <v>0</v>
      </c>
      <c r="C181" s="4" t="s">
        <v>0</v>
      </c>
      <c r="D181" s="4" t="s">
        <v>0</v>
      </c>
      <c r="E181" s="57" t="s">
        <v>0</v>
      </c>
      <c r="F181" s="57" t="s">
        <v>0</v>
      </c>
      <c r="G181" s="58"/>
      <c r="H181" s="59" t="s">
        <v>0</v>
      </c>
      <c r="I181" s="54" t="e">
        <f t="shared" si="9"/>
        <v>#VALUE!</v>
      </c>
    </row>
    <row r="182" spans="1:9" ht="78.75" x14ac:dyDescent="0.2">
      <c r="A182" s="11" t="s">
        <v>357</v>
      </c>
      <c r="B182" s="12" t="s">
        <v>12</v>
      </c>
      <c r="C182" s="12" t="s">
        <v>358</v>
      </c>
      <c r="D182" s="12" t="s">
        <v>12</v>
      </c>
      <c r="E182" s="20">
        <v>30939</v>
      </c>
      <c r="F182" s="20">
        <v>0</v>
      </c>
      <c r="G182" s="20">
        <v>0</v>
      </c>
      <c r="H182" s="53">
        <v>0</v>
      </c>
      <c r="I182" s="54">
        <v>0</v>
      </c>
    </row>
    <row r="183" spans="1:9" ht="110.25" x14ac:dyDescent="0.2">
      <c r="A183" s="13" t="s">
        <v>359</v>
      </c>
      <c r="B183" s="14" t="s">
        <v>25</v>
      </c>
      <c r="C183" s="14" t="s">
        <v>360</v>
      </c>
      <c r="D183" s="14" t="s">
        <v>361</v>
      </c>
      <c r="E183" s="55">
        <v>30939</v>
      </c>
      <c r="F183" s="55">
        <v>0</v>
      </c>
      <c r="G183" s="55">
        <v>0</v>
      </c>
      <c r="H183" s="56">
        <v>0</v>
      </c>
      <c r="I183" s="54">
        <v>0</v>
      </c>
    </row>
    <row r="184" spans="1:9" hidden="1" x14ac:dyDescent="0.2">
      <c r="A184" s="15" t="s">
        <v>0</v>
      </c>
      <c r="B184" s="4" t="s">
        <v>0</v>
      </c>
      <c r="C184" s="4" t="s">
        <v>0</v>
      </c>
      <c r="D184" s="4" t="s">
        <v>0</v>
      </c>
      <c r="E184" s="57" t="s">
        <v>0</v>
      </c>
      <c r="F184" s="57" t="s">
        <v>0</v>
      </c>
      <c r="G184" s="58"/>
      <c r="H184" s="59" t="s">
        <v>0</v>
      </c>
      <c r="I184" s="54" t="e">
        <f t="shared" si="9"/>
        <v>#VALUE!</v>
      </c>
    </row>
    <row r="185" spans="1:9" ht="78.75" x14ac:dyDescent="0.2">
      <c r="A185" s="9" t="s">
        <v>180</v>
      </c>
      <c r="B185" s="10" t="s">
        <v>12</v>
      </c>
      <c r="C185" s="10" t="s">
        <v>181</v>
      </c>
      <c r="D185" s="10" t="s">
        <v>12</v>
      </c>
      <c r="E185" s="50">
        <f>E186+E191</f>
        <v>16267232.02</v>
      </c>
      <c r="F185" s="50">
        <f>F186+F191</f>
        <v>1022057.04</v>
      </c>
      <c r="G185" s="50">
        <f>G186+G191</f>
        <v>5489510.4399999995</v>
      </c>
      <c r="H185" s="60">
        <f>F185/E185*100</f>
        <v>6.2829191760676695</v>
      </c>
      <c r="I185" s="52">
        <f t="shared" si="9"/>
        <v>18.618364081296839</v>
      </c>
    </row>
    <row r="186" spans="1:9" ht="47.25" x14ac:dyDescent="0.2">
      <c r="A186" s="11" t="s">
        <v>70</v>
      </c>
      <c r="B186" s="12" t="s">
        <v>12</v>
      </c>
      <c r="C186" s="12" t="s">
        <v>182</v>
      </c>
      <c r="D186" s="12" t="s">
        <v>12</v>
      </c>
      <c r="E186" s="20">
        <f>E188</f>
        <v>16231232.02</v>
      </c>
      <c r="F186" s="20">
        <f>F188</f>
        <v>1022057.04</v>
      </c>
      <c r="G186" s="20">
        <f>G188</f>
        <v>2551626.1800000002</v>
      </c>
      <c r="H186" s="56">
        <f t="shared" ref="H186:H189" si="14">F186/E186*100</f>
        <v>6.2968543530191008</v>
      </c>
      <c r="I186" s="54">
        <f t="shared" si="9"/>
        <v>40.055124375624644</v>
      </c>
    </row>
    <row r="187" spans="1:9" hidden="1" x14ac:dyDescent="0.2">
      <c r="A187" s="15" t="s">
        <v>0</v>
      </c>
      <c r="B187" s="4" t="s">
        <v>0</v>
      </c>
      <c r="C187" s="4" t="s">
        <v>0</v>
      </c>
      <c r="D187" s="4" t="s">
        <v>0</v>
      </c>
      <c r="E187" s="57" t="s">
        <v>0</v>
      </c>
      <c r="F187" s="57" t="s">
        <v>0</v>
      </c>
      <c r="G187" s="57" t="s">
        <v>0</v>
      </c>
      <c r="H187" s="56" t="e">
        <f t="shared" si="14"/>
        <v>#VALUE!</v>
      </c>
      <c r="I187" s="54" t="e">
        <f t="shared" si="9"/>
        <v>#VALUE!</v>
      </c>
    </row>
    <row r="188" spans="1:9" ht="47.25" x14ac:dyDescent="0.2">
      <c r="A188" s="11" t="s">
        <v>183</v>
      </c>
      <c r="B188" s="12" t="s">
        <v>12</v>
      </c>
      <c r="C188" s="12" t="s">
        <v>362</v>
      </c>
      <c r="D188" s="12" t="s">
        <v>12</v>
      </c>
      <c r="E188" s="20">
        <f>E189</f>
        <v>16231232.02</v>
      </c>
      <c r="F188" s="20">
        <f>F189</f>
        <v>1022057.04</v>
      </c>
      <c r="G188" s="20">
        <f>G189+G190</f>
        <v>2551626.1800000002</v>
      </c>
      <c r="H188" s="56">
        <f t="shared" si="14"/>
        <v>6.2968543530191008</v>
      </c>
      <c r="I188" s="54">
        <f t="shared" si="9"/>
        <v>40.055124375624644</v>
      </c>
    </row>
    <row r="189" spans="1:9" ht="110.25" x14ac:dyDescent="0.2">
      <c r="A189" s="13" t="s">
        <v>184</v>
      </c>
      <c r="B189" s="14" t="s">
        <v>19</v>
      </c>
      <c r="C189" s="14" t="s">
        <v>392</v>
      </c>
      <c r="D189" s="14" t="s">
        <v>21</v>
      </c>
      <c r="E189" s="55">
        <f>168687.27+16062544.75</f>
        <v>16231232.02</v>
      </c>
      <c r="F189" s="55">
        <f>58570+963487.04</f>
        <v>1022057.04</v>
      </c>
      <c r="G189" s="55">
        <v>2464593.69</v>
      </c>
      <c r="H189" s="56">
        <f t="shared" si="14"/>
        <v>6.2968543530191008</v>
      </c>
      <c r="I189" s="54">
        <f t="shared" si="9"/>
        <v>41.469595745008988</v>
      </c>
    </row>
    <row r="190" spans="1:9" ht="150" x14ac:dyDescent="0.2">
      <c r="A190" s="5" t="s">
        <v>185</v>
      </c>
      <c r="B190" s="6" t="s">
        <v>19</v>
      </c>
      <c r="C190" s="6" t="s">
        <v>186</v>
      </c>
      <c r="D190" s="6" t="s">
        <v>36</v>
      </c>
      <c r="E190" s="55">
        <v>0</v>
      </c>
      <c r="F190" s="55">
        <v>0</v>
      </c>
      <c r="G190" s="20">
        <v>87032.49</v>
      </c>
      <c r="H190" s="56">
        <v>0</v>
      </c>
      <c r="I190" s="54">
        <f t="shared" si="9"/>
        <v>0</v>
      </c>
    </row>
    <row r="191" spans="1:9" ht="47.25" x14ac:dyDescent="0.2">
      <c r="A191" s="11" t="s">
        <v>29</v>
      </c>
      <c r="B191" s="12" t="s">
        <v>12</v>
      </c>
      <c r="C191" s="12" t="s">
        <v>187</v>
      </c>
      <c r="D191" s="12" t="s">
        <v>12</v>
      </c>
      <c r="E191" s="20">
        <v>36000</v>
      </c>
      <c r="F191" s="20">
        <v>0</v>
      </c>
      <c r="G191" s="20">
        <f>G192</f>
        <v>2937884.26</v>
      </c>
      <c r="H191" s="56">
        <v>0</v>
      </c>
      <c r="I191" s="54">
        <v>0</v>
      </c>
    </row>
    <row r="192" spans="1:9" ht="63" x14ac:dyDescent="0.2">
      <c r="A192" s="11" t="s">
        <v>188</v>
      </c>
      <c r="B192" s="12" t="s">
        <v>12</v>
      </c>
      <c r="C192" s="12" t="s">
        <v>189</v>
      </c>
      <c r="D192" s="12" t="s">
        <v>12</v>
      </c>
      <c r="E192" s="20">
        <v>36000</v>
      </c>
      <c r="F192" s="20">
        <v>0</v>
      </c>
      <c r="G192" s="20">
        <f>G193</f>
        <v>2937884.26</v>
      </c>
      <c r="H192" s="56">
        <v>0</v>
      </c>
      <c r="I192" s="54">
        <v>0</v>
      </c>
    </row>
    <row r="193" spans="1:9" ht="94.5" x14ac:dyDescent="0.2">
      <c r="A193" s="13" t="s">
        <v>190</v>
      </c>
      <c r="B193" s="14" t="s">
        <v>19</v>
      </c>
      <c r="C193" s="14" t="s">
        <v>191</v>
      </c>
      <c r="D193" s="14" t="s">
        <v>21</v>
      </c>
      <c r="E193" s="55">
        <v>36000</v>
      </c>
      <c r="F193" s="55">
        <v>0</v>
      </c>
      <c r="G193" s="55">
        <v>2937884.26</v>
      </c>
      <c r="H193" s="56">
        <v>0</v>
      </c>
      <c r="I193" s="54">
        <v>0</v>
      </c>
    </row>
    <row r="194" spans="1:9" hidden="1" x14ac:dyDescent="0.2">
      <c r="A194" s="15" t="s">
        <v>0</v>
      </c>
      <c r="B194" s="4" t="s">
        <v>0</v>
      </c>
      <c r="C194" s="4" t="s">
        <v>0</v>
      </c>
      <c r="D194" s="4" t="s">
        <v>0</v>
      </c>
      <c r="E194" s="57" t="s">
        <v>0</v>
      </c>
      <c r="F194" s="57" t="s">
        <v>0</v>
      </c>
      <c r="G194" s="58"/>
      <c r="H194" s="59" t="s">
        <v>0</v>
      </c>
      <c r="I194" s="54" t="e">
        <f t="shared" si="9"/>
        <v>#VALUE!</v>
      </c>
    </row>
    <row r="195" spans="1:9" ht="78.75" x14ac:dyDescent="0.2">
      <c r="A195" s="9" t="s">
        <v>192</v>
      </c>
      <c r="B195" s="10" t="s">
        <v>12</v>
      </c>
      <c r="C195" s="10" t="s">
        <v>193</v>
      </c>
      <c r="D195" s="10" t="s">
        <v>12</v>
      </c>
      <c r="E195" s="50">
        <v>5480160</v>
      </c>
      <c r="F195" s="50">
        <f>F196</f>
        <v>1174320</v>
      </c>
      <c r="G195" s="50">
        <f>G196</f>
        <v>869400</v>
      </c>
      <c r="H195" s="60">
        <v>21.43</v>
      </c>
      <c r="I195" s="52">
        <f t="shared" si="9"/>
        <v>135.07246376811594</v>
      </c>
    </row>
    <row r="196" spans="1:9" ht="31.5" x14ac:dyDescent="0.2">
      <c r="A196" s="11" t="s">
        <v>14</v>
      </c>
      <c r="B196" s="12" t="s">
        <v>12</v>
      </c>
      <c r="C196" s="12" t="s">
        <v>194</v>
      </c>
      <c r="D196" s="12" t="s">
        <v>12</v>
      </c>
      <c r="E196" s="20">
        <v>5480160</v>
      </c>
      <c r="F196" s="20">
        <f>F197</f>
        <v>1174320</v>
      </c>
      <c r="G196" s="20">
        <f>G197</f>
        <v>869400</v>
      </c>
      <c r="H196" s="56">
        <f t="shared" ref="H196:H198" si="15">F196/E196*100</f>
        <v>21.428571428571427</v>
      </c>
      <c r="I196" s="54">
        <f t="shared" si="9"/>
        <v>135.07246376811594</v>
      </c>
    </row>
    <row r="197" spans="1:9" ht="78.75" x14ac:dyDescent="0.2">
      <c r="A197" s="11" t="s">
        <v>195</v>
      </c>
      <c r="B197" s="12" t="s">
        <v>12</v>
      </c>
      <c r="C197" s="12" t="s">
        <v>196</v>
      </c>
      <c r="D197" s="12" t="s">
        <v>12</v>
      </c>
      <c r="E197" s="20">
        <v>5480160</v>
      </c>
      <c r="F197" s="20">
        <f>F198</f>
        <v>1174320</v>
      </c>
      <c r="G197" s="20">
        <f>G198</f>
        <v>869400</v>
      </c>
      <c r="H197" s="56">
        <f t="shared" si="15"/>
        <v>21.428571428571427</v>
      </c>
      <c r="I197" s="54">
        <f t="shared" si="9"/>
        <v>135.07246376811594</v>
      </c>
    </row>
    <row r="198" spans="1:9" ht="47.25" x14ac:dyDescent="0.2">
      <c r="A198" s="13" t="s">
        <v>197</v>
      </c>
      <c r="B198" s="14" t="s">
        <v>19</v>
      </c>
      <c r="C198" s="14" t="s">
        <v>198</v>
      </c>
      <c r="D198" s="14" t="s">
        <v>74</v>
      </c>
      <c r="E198" s="55">
        <v>5480160</v>
      </c>
      <c r="F198" s="55">
        <v>1174320</v>
      </c>
      <c r="G198" s="55">
        <v>869400</v>
      </c>
      <c r="H198" s="56">
        <f t="shared" si="15"/>
        <v>21.428571428571427</v>
      </c>
      <c r="I198" s="54">
        <f t="shared" si="9"/>
        <v>135.07246376811594</v>
      </c>
    </row>
    <row r="199" spans="1:9" hidden="1" x14ac:dyDescent="0.2">
      <c r="A199" s="15" t="s">
        <v>0</v>
      </c>
      <c r="B199" s="4" t="s">
        <v>0</v>
      </c>
      <c r="C199" s="4" t="s">
        <v>0</v>
      </c>
      <c r="D199" s="4" t="s">
        <v>0</v>
      </c>
      <c r="E199" s="57" t="s">
        <v>0</v>
      </c>
      <c r="F199" s="57" t="s">
        <v>0</v>
      </c>
      <c r="G199" s="58"/>
      <c r="H199" s="59" t="s">
        <v>0</v>
      </c>
      <c r="I199" s="54" t="e">
        <f t="shared" si="9"/>
        <v>#VALUE!</v>
      </c>
    </row>
    <row r="200" spans="1:9" ht="94.5" x14ac:dyDescent="0.2">
      <c r="A200" s="9" t="s">
        <v>199</v>
      </c>
      <c r="B200" s="10" t="s">
        <v>12</v>
      </c>
      <c r="C200" s="10" t="s">
        <v>200</v>
      </c>
      <c r="D200" s="10" t="s">
        <v>12</v>
      </c>
      <c r="E200" s="50">
        <f>E201+E216</f>
        <v>13085879.239999998</v>
      </c>
      <c r="F200" s="50">
        <f>F201+F216</f>
        <v>0</v>
      </c>
      <c r="G200" s="50">
        <f>G201+G216</f>
        <v>1349.05</v>
      </c>
      <c r="H200" s="60">
        <v>0</v>
      </c>
      <c r="I200" s="54">
        <f t="shared" si="9"/>
        <v>0</v>
      </c>
    </row>
    <row r="201" spans="1:9" ht="31.5" x14ac:dyDescent="0.2">
      <c r="A201" s="11" t="s">
        <v>30</v>
      </c>
      <c r="B201" s="12" t="s">
        <v>12</v>
      </c>
      <c r="C201" s="12" t="s">
        <v>201</v>
      </c>
      <c r="D201" s="12" t="s">
        <v>12</v>
      </c>
      <c r="E201" s="20">
        <f>E202</f>
        <v>13075479.239999998</v>
      </c>
      <c r="F201" s="20">
        <f>F202</f>
        <v>0</v>
      </c>
      <c r="G201" s="20">
        <f>G202</f>
        <v>0</v>
      </c>
      <c r="H201" s="56">
        <f t="shared" ref="H201:H218" si="16">F201/E201*100</f>
        <v>0</v>
      </c>
      <c r="I201" s="54">
        <v>0</v>
      </c>
    </row>
    <row r="202" spans="1:9" ht="47.25" x14ac:dyDescent="0.2">
      <c r="A202" s="11" t="s">
        <v>202</v>
      </c>
      <c r="B202" s="12" t="s">
        <v>12</v>
      </c>
      <c r="C202" s="12" t="s">
        <v>203</v>
      </c>
      <c r="D202" s="12" t="s">
        <v>12</v>
      </c>
      <c r="E202" s="20">
        <f>E203+E205+E208+E210+E211+E212+E213+E214+E215</f>
        <v>13075479.239999998</v>
      </c>
      <c r="F202" s="20">
        <f>F203+F205+F208+F210+F211+F212+F213+F214+F215</f>
        <v>0</v>
      </c>
      <c r="G202" s="20">
        <f>G203+G205+G208+G210+G211+G212+G213+G214+G215</f>
        <v>0</v>
      </c>
      <c r="H202" s="56">
        <f t="shared" si="16"/>
        <v>0</v>
      </c>
      <c r="I202" s="54">
        <v>0</v>
      </c>
    </row>
    <row r="203" spans="1:9" ht="126" x14ac:dyDescent="0.2">
      <c r="A203" s="13" t="s">
        <v>363</v>
      </c>
      <c r="B203" s="14" t="s">
        <v>25</v>
      </c>
      <c r="C203" s="14" t="s">
        <v>364</v>
      </c>
      <c r="D203" s="14" t="s">
        <v>21</v>
      </c>
      <c r="E203" s="55">
        <v>3030303.03</v>
      </c>
      <c r="F203" s="55">
        <v>0</v>
      </c>
      <c r="G203" s="55">
        <v>0</v>
      </c>
      <c r="H203" s="56">
        <f t="shared" si="16"/>
        <v>0</v>
      </c>
      <c r="I203" s="54">
        <v>0</v>
      </c>
    </row>
    <row r="204" spans="1:9" hidden="1" x14ac:dyDescent="0.2">
      <c r="A204" s="15" t="s">
        <v>0</v>
      </c>
      <c r="B204" s="4" t="s">
        <v>0</v>
      </c>
      <c r="C204" s="4" t="s">
        <v>0</v>
      </c>
      <c r="D204" s="4" t="s">
        <v>0</v>
      </c>
      <c r="E204" s="57" t="s">
        <v>0</v>
      </c>
      <c r="F204" s="57" t="s">
        <v>0</v>
      </c>
      <c r="G204" s="58"/>
      <c r="H204" s="56" t="e">
        <f t="shared" si="16"/>
        <v>#VALUE!</v>
      </c>
      <c r="I204" s="54" t="e">
        <f t="shared" ref="I204:I268" si="17">F204/G204*100</f>
        <v>#VALUE!</v>
      </c>
    </row>
    <row r="205" spans="1:9" ht="78.75" x14ac:dyDescent="0.2">
      <c r="A205" s="13" t="s">
        <v>365</v>
      </c>
      <c r="B205" s="14" t="s">
        <v>25</v>
      </c>
      <c r="C205" s="14" t="s">
        <v>366</v>
      </c>
      <c r="D205" s="14" t="s">
        <v>21</v>
      </c>
      <c r="E205" s="55">
        <v>3030303.03</v>
      </c>
      <c r="F205" s="55">
        <v>0</v>
      </c>
      <c r="G205" s="55">
        <v>0</v>
      </c>
      <c r="H205" s="56">
        <f t="shared" si="16"/>
        <v>0</v>
      </c>
      <c r="I205" s="54">
        <v>0</v>
      </c>
    </row>
    <row r="206" spans="1:9" hidden="1" x14ac:dyDescent="0.2">
      <c r="A206" s="15" t="s">
        <v>0</v>
      </c>
      <c r="B206" s="4" t="s">
        <v>0</v>
      </c>
      <c r="C206" s="4" t="s">
        <v>0</v>
      </c>
      <c r="D206" s="4" t="s">
        <v>0</v>
      </c>
      <c r="E206" s="57" t="s">
        <v>0</v>
      </c>
      <c r="F206" s="57" t="s">
        <v>0</v>
      </c>
      <c r="G206" s="58"/>
      <c r="H206" s="56" t="e">
        <f t="shared" si="16"/>
        <v>#VALUE!</v>
      </c>
      <c r="I206" s="54" t="e">
        <f t="shared" si="17"/>
        <v>#VALUE!</v>
      </c>
    </row>
    <row r="207" spans="1:9" hidden="1" x14ac:dyDescent="0.2">
      <c r="A207" s="15" t="s">
        <v>0</v>
      </c>
      <c r="B207" s="4" t="s">
        <v>0</v>
      </c>
      <c r="C207" s="4" t="s">
        <v>0</v>
      </c>
      <c r="D207" s="4" t="s">
        <v>0</v>
      </c>
      <c r="E207" s="57" t="s">
        <v>0</v>
      </c>
      <c r="F207" s="57" t="s">
        <v>0</v>
      </c>
      <c r="G207" s="58"/>
      <c r="H207" s="56" t="e">
        <f t="shared" si="16"/>
        <v>#VALUE!</v>
      </c>
      <c r="I207" s="54" t="e">
        <f t="shared" si="17"/>
        <v>#VALUE!</v>
      </c>
    </row>
    <row r="208" spans="1:9" ht="110.25" x14ac:dyDescent="0.2">
      <c r="A208" s="13" t="s">
        <v>367</v>
      </c>
      <c r="B208" s="14" t="s">
        <v>73</v>
      </c>
      <c r="C208" s="14" t="s">
        <v>368</v>
      </c>
      <c r="D208" s="14" t="s">
        <v>36</v>
      </c>
      <c r="E208" s="55">
        <v>1034848.39</v>
      </c>
      <c r="F208" s="55">
        <v>0</v>
      </c>
      <c r="G208" s="55">
        <v>0</v>
      </c>
      <c r="H208" s="56">
        <f t="shared" si="16"/>
        <v>0</v>
      </c>
      <c r="I208" s="54">
        <v>0</v>
      </c>
    </row>
    <row r="209" spans="1:9" hidden="1" x14ac:dyDescent="0.2">
      <c r="A209" s="15" t="s">
        <v>0</v>
      </c>
      <c r="B209" s="4" t="s">
        <v>0</v>
      </c>
      <c r="C209" s="4" t="s">
        <v>0</v>
      </c>
      <c r="D209" s="4" t="s">
        <v>0</v>
      </c>
      <c r="E209" s="57" t="s">
        <v>0</v>
      </c>
      <c r="F209" s="57" t="s">
        <v>0</v>
      </c>
      <c r="G209" s="58"/>
      <c r="H209" s="56" t="e">
        <f t="shared" si="16"/>
        <v>#VALUE!</v>
      </c>
      <c r="I209" s="54" t="e">
        <f t="shared" si="17"/>
        <v>#VALUE!</v>
      </c>
    </row>
    <row r="210" spans="1:9" ht="110.25" x14ac:dyDescent="0.2">
      <c r="A210" s="28" t="s">
        <v>369</v>
      </c>
      <c r="B210" s="14" t="s">
        <v>73</v>
      </c>
      <c r="C210" s="14" t="s">
        <v>370</v>
      </c>
      <c r="D210" s="14" t="s">
        <v>36</v>
      </c>
      <c r="E210" s="67">
        <v>992422.82</v>
      </c>
      <c r="F210" s="20">
        <v>0</v>
      </c>
      <c r="G210" s="55">
        <v>0</v>
      </c>
      <c r="H210" s="56">
        <f t="shared" si="16"/>
        <v>0</v>
      </c>
      <c r="I210" s="54">
        <v>0</v>
      </c>
    </row>
    <row r="211" spans="1:9" ht="173.25" x14ac:dyDescent="0.2">
      <c r="A211" s="31" t="s">
        <v>410</v>
      </c>
      <c r="B211" s="33" t="s">
        <v>19</v>
      </c>
      <c r="C211" s="34" t="s">
        <v>411</v>
      </c>
      <c r="D211" s="35">
        <v>240</v>
      </c>
      <c r="E211" s="66">
        <v>998298.17</v>
      </c>
      <c r="F211" s="20">
        <v>0</v>
      </c>
      <c r="G211" s="55">
        <v>0</v>
      </c>
      <c r="H211" s="56">
        <f t="shared" si="16"/>
        <v>0</v>
      </c>
      <c r="I211" s="54"/>
    </row>
    <row r="212" spans="1:9" ht="94.5" x14ac:dyDescent="0.2">
      <c r="A212" s="32" t="s">
        <v>412</v>
      </c>
      <c r="B212" s="33" t="s">
        <v>19</v>
      </c>
      <c r="C212" s="34" t="s">
        <v>413</v>
      </c>
      <c r="D212" s="35">
        <v>240</v>
      </c>
      <c r="E212" s="66">
        <v>991725.88</v>
      </c>
      <c r="F212" s="20">
        <v>0</v>
      </c>
      <c r="G212" s="55">
        <v>0</v>
      </c>
      <c r="H212" s="56">
        <f t="shared" si="16"/>
        <v>0</v>
      </c>
      <c r="I212" s="54"/>
    </row>
    <row r="213" spans="1:9" ht="126" x14ac:dyDescent="0.2">
      <c r="A213" s="32" t="s">
        <v>414</v>
      </c>
      <c r="B213" s="33" t="s">
        <v>19</v>
      </c>
      <c r="C213" s="34" t="s">
        <v>415</v>
      </c>
      <c r="D213" s="35">
        <v>240</v>
      </c>
      <c r="E213" s="66">
        <v>999140.12</v>
      </c>
      <c r="F213" s="20">
        <v>0</v>
      </c>
      <c r="G213" s="55">
        <v>0</v>
      </c>
      <c r="H213" s="56">
        <f t="shared" si="16"/>
        <v>0</v>
      </c>
      <c r="I213" s="54"/>
    </row>
    <row r="214" spans="1:9" ht="110.25" x14ac:dyDescent="0.2">
      <c r="A214" s="32" t="s">
        <v>416</v>
      </c>
      <c r="B214" s="33" t="s">
        <v>19</v>
      </c>
      <c r="C214" s="34" t="s">
        <v>417</v>
      </c>
      <c r="D214" s="35">
        <v>240</v>
      </c>
      <c r="E214" s="66">
        <v>999554.1</v>
      </c>
      <c r="F214" s="20">
        <v>0</v>
      </c>
      <c r="G214" s="55">
        <v>0</v>
      </c>
      <c r="H214" s="56">
        <f t="shared" si="16"/>
        <v>0</v>
      </c>
      <c r="I214" s="54"/>
    </row>
    <row r="215" spans="1:9" ht="118.5" customHeight="1" x14ac:dyDescent="0.2">
      <c r="A215" s="32" t="s">
        <v>418</v>
      </c>
      <c r="B215" s="33" t="s">
        <v>19</v>
      </c>
      <c r="C215" s="34" t="s">
        <v>419</v>
      </c>
      <c r="D215" s="35">
        <v>240</v>
      </c>
      <c r="E215" s="66">
        <v>998883.7</v>
      </c>
      <c r="F215" s="20">
        <v>0</v>
      </c>
      <c r="G215" s="55">
        <v>0</v>
      </c>
      <c r="H215" s="56">
        <f t="shared" si="16"/>
        <v>0</v>
      </c>
      <c r="I215" s="54"/>
    </row>
    <row r="216" spans="1:9" ht="31.5" x14ac:dyDescent="0.2">
      <c r="A216" s="11" t="s">
        <v>14</v>
      </c>
      <c r="B216" s="12" t="s">
        <v>12</v>
      </c>
      <c r="C216" s="12" t="s">
        <v>204</v>
      </c>
      <c r="D216" s="12" t="s">
        <v>12</v>
      </c>
      <c r="E216" s="20">
        <v>10400</v>
      </c>
      <c r="F216" s="20">
        <v>0</v>
      </c>
      <c r="G216" s="20">
        <f>G217</f>
        <v>1349.05</v>
      </c>
      <c r="H216" s="56">
        <f t="shared" si="16"/>
        <v>0</v>
      </c>
      <c r="I216" s="54">
        <f t="shared" si="17"/>
        <v>0</v>
      </c>
    </row>
    <row r="217" spans="1:9" ht="63" x14ac:dyDescent="0.2">
      <c r="A217" s="11" t="s">
        <v>205</v>
      </c>
      <c r="B217" s="12" t="s">
        <v>12</v>
      </c>
      <c r="C217" s="12" t="s">
        <v>206</v>
      </c>
      <c r="D217" s="12" t="s">
        <v>12</v>
      </c>
      <c r="E217" s="20">
        <v>10400</v>
      </c>
      <c r="F217" s="20">
        <v>0</v>
      </c>
      <c r="G217" s="20">
        <f>G218</f>
        <v>1349.05</v>
      </c>
      <c r="H217" s="56">
        <f t="shared" si="16"/>
        <v>0</v>
      </c>
      <c r="I217" s="54">
        <f t="shared" si="17"/>
        <v>0</v>
      </c>
    </row>
    <row r="218" spans="1:9" ht="31.5" x14ac:dyDescent="0.2">
      <c r="A218" s="13" t="s">
        <v>207</v>
      </c>
      <c r="B218" s="14" t="s">
        <v>25</v>
      </c>
      <c r="C218" s="14" t="s">
        <v>208</v>
      </c>
      <c r="D218" s="14" t="s">
        <v>209</v>
      </c>
      <c r="E218" s="55">
        <v>10400</v>
      </c>
      <c r="F218" s="55">
        <v>0</v>
      </c>
      <c r="G218" s="55">
        <v>1349.05</v>
      </c>
      <c r="H218" s="56">
        <f t="shared" si="16"/>
        <v>0</v>
      </c>
      <c r="I218" s="54">
        <f t="shared" si="17"/>
        <v>0</v>
      </c>
    </row>
    <row r="219" spans="1:9" hidden="1" x14ac:dyDescent="0.2">
      <c r="A219" s="15" t="s">
        <v>0</v>
      </c>
      <c r="B219" s="4" t="s">
        <v>0</v>
      </c>
      <c r="C219" s="4" t="s">
        <v>0</v>
      </c>
      <c r="D219" s="4" t="s">
        <v>0</v>
      </c>
      <c r="E219" s="57" t="s">
        <v>0</v>
      </c>
      <c r="F219" s="57" t="s">
        <v>0</v>
      </c>
      <c r="G219" s="58"/>
      <c r="H219" s="59" t="s">
        <v>0</v>
      </c>
      <c r="I219" s="54" t="e">
        <f t="shared" si="17"/>
        <v>#VALUE!</v>
      </c>
    </row>
    <row r="220" spans="1:9" ht="94.5" x14ac:dyDescent="0.2">
      <c r="A220" s="9" t="s">
        <v>210</v>
      </c>
      <c r="B220" s="10" t="s">
        <v>12</v>
      </c>
      <c r="C220" s="10" t="s">
        <v>211</v>
      </c>
      <c r="D220" s="10" t="s">
        <v>12</v>
      </c>
      <c r="E220" s="50">
        <v>70000</v>
      </c>
      <c r="F220" s="50">
        <v>0</v>
      </c>
      <c r="G220" s="50">
        <v>0</v>
      </c>
      <c r="H220" s="60">
        <v>0</v>
      </c>
      <c r="I220" s="54">
        <v>0</v>
      </c>
    </row>
    <row r="221" spans="1:9" ht="31.5" x14ac:dyDescent="0.2">
      <c r="A221" s="11" t="s">
        <v>14</v>
      </c>
      <c r="B221" s="12" t="s">
        <v>12</v>
      </c>
      <c r="C221" s="12" t="s">
        <v>212</v>
      </c>
      <c r="D221" s="12" t="s">
        <v>12</v>
      </c>
      <c r="E221" s="20">
        <v>70000</v>
      </c>
      <c r="F221" s="20">
        <v>0</v>
      </c>
      <c r="G221" s="20">
        <v>0</v>
      </c>
      <c r="H221" s="53">
        <v>0</v>
      </c>
      <c r="I221" s="54">
        <v>0</v>
      </c>
    </row>
    <row r="222" spans="1:9" ht="47.25" x14ac:dyDescent="0.2">
      <c r="A222" s="11" t="s">
        <v>213</v>
      </c>
      <c r="B222" s="12" t="s">
        <v>12</v>
      </c>
      <c r="C222" s="12" t="s">
        <v>214</v>
      </c>
      <c r="D222" s="12" t="s">
        <v>12</v>
      </c>
      <c r="E222" s="20">
        <v>70000</v>
      </c>
      <c r="F222" s="20">
        <v>0</v>
      </c>
      <c r="G222" s="20">
        <v>0</v>
      </c>
      <c r="H222" s="53">
        <v>0</v>
      </c>
      <c r="I222" s="54">
        <v>0</v>
      </c>
    </row>
    <row r="223" spans="1:9" ht="47.25" x14ac:dyDescent="0.2">
      <c r="A223" s="13" t="s">
        <v>215</v>
      </c>
      <c r="B223" s="14" t="s">
        <v>25</v>
      </c>
      <c r="C223" s="14" t="s">
        <v>216</v>
      </c>
      <c r="D223" s="14" t="s">
        <v>21</v>
      </c>
      <c r="E223" s="55">
        <v>5000</v>
      </c>
      <c r="F223" s="55">
        <v>0</v>
      </c>
      <c r="G223" s="55">
        <v>0</v>
      </c>
      <c r="H223" s="56">
        <v>0</v>
      </c>
      <c r="I223" s="54">
        <v>0</v>
      </c>
    </row>
    <row r="224" spans="1:9" hidden="1" x14ac:dyDescent="0.2">
      <c r="A224" s="15" t="s">
        <v>0</v>
      </c>
      <c r="B224" s="4" t="s">
        <v>0</v>
      </c>
      <c r="C224" s="4" t="s">
        <v>0</v>
      </c>
      <c r="D224" s="4" t="s">
        <v>0</v>
      </c>
      <c r="E224" s="57" t="s">
        <v>0</v>
      </c>
      <c r="F224" s="57" t="s">
        <v>0</v>
      </c>
      <c r="G224" s="58"/>
      <c r="H224" s="59" t="s">
        <v>0</v>
      </c>
      <c r="I224" s="54" t="e">
        <f t="shared" si="17"/>
        <v>#VALUE!</v>
      </c>
    </row>
    <row r="225" spans="1:9" ht="47.25" x14ac:dyDescent="0.2">
      <c r="A225" s="13" t="s">
        <v>215</v>
      </c>
      <c r="B225" s="14" t="s">
        <v>118</v>
      </c>
      <c r="C225" s="14" t="s">
        <v>216</v>
      </c>
      <c r="D225" s="14" t="s">
        <v>21</v>
      </c>
      <c r="E225" s="55">
        <v>20000</v>
      </c>
      <c r="F225" s="55">
        <v>0</v>
      </c>
      <c r="G225" s="55">
        <v>0</v>
      </c>
      <c r="H225" s="56">
        <v>0</v>
      </c>
      <c r="I225" s="54">
        <v>0</v>
      </c>
    </row>
    <row r="226" spans="1:9" hidden="1" x14ac:dyDescent="0.2">
      <c r="A226" s="15" t="s">
        <v>0</v>
      </c>
      <c r="B226" s="4" t="s">
        <v>0</v>
      </c>
      <c r="C226" s="4" t="s">
        <v>0</v>
      </c>
      <c r="D226" s="4" t="s">
        <v>0</v>
      </c>
      <c r="E226" s="57" t="s">
        <v>0</v>
      </c>
      <c r="F226" s="57" t="s">
        <v>0</v>
      </c>
      <c r="G226" s="58"/>
      <c r="H226" s="59" t="s">
        <v>0</v>
      </c>
      <c r="I226" s="54" t="e">
        <f t="shared" si="17"/>
        <v>#VALUE!</v>
      </c>
    </row>
    <row r="227" spans="1:9" ht="78.75" x14ac:dyDescent="0.2">
      <c r="A227" s="13" t="s">
        <v>371</v>
      </c>
      <c r="B227" s="14" t="s">
        <v>25</v>
      </c>
      <c r="C227" s="14" t="s">
        <v>217</v>
      </c>
      <c r="D227" s="14" t="s">
        <v>21</v>
      </c>
      <c r="E227" s="55">
        <v>45000</v>
      </c>
      <c r="F227" s="55">
        <v>0</v>
      </c>
      <c r="G227" s="55">
        <v>0</v>
      </c>
      <c r="H227" s="56">
        <v>0</v>
      </c>
      <c r="I227" s="54">
        <v>0</v>
      </c>
    </row>
    <row r="228" spans="1:9" hidden="1" x14ac:dyDescent="0.2">
      <c r="A228" s="15" t="s">
        <v>0</v>
      </c>
      <c r="B228" s="4" t="s">
        <v>0</v>
      </c>
      <c r="C228" s="4" t="s">
        <v>0</v>
      </c>
      <c r="D228" s="4" t="s">
        <v>0</v>
      </c>
      <c r="E228" s="57" t="s">
        <v>0</v>
      </c>
      <c r="F228" s="57" t="s">
        <v>0</v>
      </c>
      <c r="G228" s="58"/>
      <c r="H228" s="59" t="s">
        <v>0</v>
      </c>
      <c r="I228" s="54" t="e">
        <f t="shared" si="17"/>
        <v>#VALUE!</v>
      </c>
    </row>
    <row r="229" spans="1:9" ht="78.75" x14ac:dyDescent="0.2">
      <c r="A229" s="9" t="s">
        <v>218</v>
      </c>
      <c r="B229" s="10" t="s">
        <v>12</v>
      </c>
      <c r="C229" s="10" t="s">
        <v>219</v>
      </c>
      <c r="D229" s="10" t="s">
        <v>12</v>
      </c>
      <c r="E229" s="50">
        <v>25000</v>
      </c>
      <c r="F229" s="50">
        <f>F230</f>
        <v>14000</v>
      </c>
      <c r="G229" s="50">
        <f>G230</f>
        <v>17500</v>
      </c>
      <c r="H229" s="60">
        <f>F229/E229*100</f>
        <v>56.000000000000007</v>
      </c>
      <c r="I229" s="54">
        <f>G229/F229*100</f>
        <v>125</v>
      </c>
    </row>
    <row r="230" spans="1:9" ht="31.5" x14ac:dyDescent="0.2">
      <c r="A230" s="11" t="s">
        <v>14</v>
      </c>
      <c r="B230" s="12" t="s">
        <v>12</v>
      </c>
      <c r="C230" s="12" t="s">
        <v>220</v>
      </c>
      <c r="D230" s="12" t="s">
        <v>12</v>
      </c>
      <c r="E230" s="20">
        <v>25000</v>
      </c>
      <c r="F230" s="20">
        <f>F231</f>
        <v>14000</v>
      </c>
      <c r="G230" s="20">
        <f>G231</f>
        <v>17500</v>
      </c>
      <c r="H230" s="53">
        <f>F230/E230*100</f>
        <v>56.000000000000007</v>
      </c>
      <c r="I230" s="54">
        <f>G230/F230*100</f>
        <v>125</v>
      </c>
    </row>
    <row r="231" spans="1:9" ht="94.5" x14ac:dyDescent="0.2">
      <c r="A231" s="11" t="s">
        <v>221</v>
      </c>
      <c r="B231" s="12" t="s">
        <v>12</v>
      </c>
      <c r="C231" s="12" t="s">
        <v>222</v>
      </c>
      <c r="D231" s="12" t="s">
        <v>12</v>
      </c>
      <c r="E231" s="20">
        <v>25000</v>
      </c>
      <c r="F231" s="20">
        <f>F232+F234</f>
        <v>14000</v>
      </c>
      <c r="G231" s="20">
        <f>G232+G234</f>
        <v>17500</v>
      </c>
      <c r="H231" s="53">
        <f t="shared" ref="H231:H234" si="18">F231/E231*100</f>
        <v>56.000000000000007</v>
      </c>
      <c r="I231" s="54">
        <f t="shared" ref="I231:I234" si="19">G231/F231*100</f>
        <v>125</v>
      </c>
    </row>
    <row r="232" spans="1:9" ht="47.25" x14ac:dyDescent="0.2">
      <c r="A232" s="13" t="s">
        <v>223</v>
      </c>
      <c r="B232" s="14" t="s">
        <v>178</v>
      </c>
      <c r="C232" s="14" t="s">
        <v>224</v>
      </c>
      <c r="D232" s="14" t="s">
        <v>21</v>
      </c>
      <c r="E232" s="55">
        <v>2000</v>
      </c>
      <c r="F232" s="55">
        <v>0</v>
      </c>
      <c r="G232" s="55">
        <v>0</v>
      </c>
      <c r="H232" s="53">
        <f t="shared" si="18"/>
        <v>0</v>
      </c>
      <c r="I232" s="54">
        <v>0</v>
      </c>
    </row>
    <row r="233" spans="1:9" hidden="1" x14ac:dyDescent="0.2">
      <c r="A233" s="15" t="s">
        <v>0</v>
      </c>
      <c r="B233" s="4" t="s">
        <v>0</v>
      </c>
      <c r="C233" s="4" t="s">
        <v>0</v>
      </c>
      <c r="D233" s="4" t="s">
        <v>0</v>
      </c>
      <c r="E233" s="57" t="s">
        <v>0</v>
      </c>
      <c r="F233" s="57" t="s">
        <v>0</v>
      </c>
      <c r="G233" s="58"/>
      <c r="H233" s="53" t="e">
        <f t="shared" si="18"/>
        <v>#VALUE!</v>
      </c>
      <c r="I233" s="54" t="e">
        <f t="shared" si="19"/>
        <v>#VALUE!</v>
      </c>
    </row>
    <row r="234" spans="1:9" ht="47.25" x14ac:dyDescent="0.2">
      <c r="A234" s="13" t="s">
        <v>223</v>
      </c>
      <c r="B234" s="14" t="s">
        <v>25</v>
      </c>
      <c r="C234" s="14" t="s">
        <v>224</v>
      </c>
      <c r="D234" s="14" t="s">
        <v>21</v>
      </c>
      <c r="E234" s="55">
        <v>23000</v>
      </c>
      <c r="F234" s="55">
        <v>14000</v>
      </c>
      <c r="G234" s="55">
        <v>17500</v>
      </c>
      <c r="H234" s="53">
        <f t="shared" si="18"/>
        <v>60.869565217391312</v>
      </c>
      <c r="I234" s="54">
        <f t="shared" si="19"/>
        <v>125</v>
      </c>
    </row>
    <row r="235" spans="1:9" hidden="1" x14ac:dyDescent="0.2">
      <c r="A235" s="15" t="s">
        <v>0</v>
      </c>
      <c r="B235" s="4" t="s">
        <v>0</v>
      </c>
      <c r="C235" s="4" t="s">
        <v>0</v>
      </c>
      <c r="D235" s="4" t="s">
        <v>0</v>
      </c>
      <c r="E235" s="57" t="s">
        <v>0</v>
      </c>
      <c r="F235" s="57" t="s">
        <v>0</v>
      </c>
      <c r="G235" s="58"/>
      <c r="H235" s="59" t="s">
        <v>0</v>
      </c>
      <c r="I235" s="54" t="e">
        <f t="shared" si="17"/>
        <v>#VALUE!</v>
      </c>
    </row>
    <row r="236" spans="1:9" ht="163.5" customHeight="1" x14ac:dyDescent="0.2">
      <c r="A236" s="9" t="s">
        <v>225</v>
      </c>
      <c r="B236" s="10" t="s">
        <v>12</v>
      </c>
      <c r="C236" s="39" t="s">
        <v>226</v>
      </c>
      <c r="D236" s="10" t="s">
        <v>12</v>
      </c>
      <c r="E236" s="50">
        <f>E237</f>
        <v>18251844.23</v>
      </c>
      <c r="F236" s="50">
        <f>F237</f>
        <v>17792395.649999999</v>
      </c>
      <c r="G236" s="50">
        <f>G237</f>
        <v>6544828.9900000002</v>
      </c>
      <c r="H236" s="60">
        <f>F236/E236*100</f>
        <v>97.482727913901329</v>
      </c>
      <c r="I236" s="52">
        <f t="shared" si="17"/>
        <v>271.85424824980794</v>
      </c>
    </row>
    <row r="237" spans="1:9" ht="31.5" x14ac:dyDescent="0.2">
      <c r="A237" s="11" t="s">
        <v>14</v>
      </c>
      <c r="B237" s="12" t="s">
        <v>12</v>
      </c>
      <c r="C237" s="12" t="s">
        <v>227</v>
      </c>
      <c r="D237" s="12" t="s">
        <v>12</v>
      </c>
      <c r="E237" s="20">
        <f>E238</f>
        <v>18251844.23</v>
      </c>
      <c r="F237" s="20">
        <f>F238</f>
        <v>17792395.649999999</v>
      </c>
      <c r="G237" s="20">
        <f>G238</f>
        <v>6544828.9900000002</v>
      </c>
      <c r="H237" s="53">
        <f>F237/E237*100</f>
        <v>97.482727913901329</v>
      </c>
      <c r="I237" s="54">
        <f t="shared" si="17"/>
        <v>271.85424824980794</v>
      </c>
    </row>
    <row r="238" spans="1:9" ht="63" x14ac:dyDescent="0.2">
      <c r="A238" s="11" t="s">
        <v>42</v>
      </c>
      <c r="B238" s="12" t="s">
        <v>12</v>
      </c>
      <c r="C238" s="12" t="s">
        <v>228</v>
      </c>
      <c r="D238" s="12" t="s">
        <v>12</v>
      </c>
      <c r="E238" s="20">
        <f>E239+E240+E241+E243</f>
        <v>18251844.23</v>
      </c>
      <c r="F238" s="20">
        <f>F239+F240+F241+F243</f>
        <v>17792395.649999999</v>
      </c>
      <c r="G238" s="20">
        <f>G239+G240+G241+G243+G242</f>
        <v>6544828.9900000002</v>
      </c>
      <c r="H238" s="53">
        <f t="shared" ref="H238:H243" si="20">F238/E238*100</f>
        <v>97.482727913901329</v>
      </c>
      <c r="I238" s="54">
        <f t="shared" si="17"/>
        <v>271.85424824980794</v>
      </c>
    </row>
    <row r="239" spans="1:9" x14ac:dyDescent="0.2">
      <c r="A239" s="37" t="s">
        <v>229</v>
      </c>
      <c r="B239" s="14" t="s">
        <v>19</v>
      </c>
      <c r="C239" s="38" t="s">
        <v>372</v>
      </c>
      <c r="D239" s="14" t="s">
        <v>113</v>
      </c>
      <c r="E239" s="55">
        <v>835686.6</v>
      </c>
      <c r="F239" s="55">
        <v>376238.02</v>
      </c>
      <c r="G239" s="55">
        <v>423194.43</v>
      </c>
      <c r="H239" s="53">
        <f t="shared" si="20"/>
        <v>45.021425496113018</v>
      </c>
      <c r="I239" s="54">
        <f t="shared" si="17"/>
        <v>88.90429394356633</v>
      </c>
    </row>
    <row r="240" spans="1:9" x14ac:dyDescent="0.2">
      <c r="A240" s="43" t="s">
        <v>0</v>
      </c>
      <c r="B240" s="14" t="s">
        <v>19</v>
      </c>
      <c r="C240" s="38" t="s">
        <v>0</v>
      </c>
      <c r="D240" s="14" t="s">
        <v>21</v>
      </c>
      <c r="E240" s="55">
        <v>177125.63</v>
      </c>
      <c r="F240" s="55">
        <v>177125.63</v>
      </c>
      <c r="G240" s="55">
        <v>271634.56</v>
      </c>
      <c r="H240" s="53">
        <f t="shared" si="20"/>
        <v>100</v>
      </c>
      <c r="I240" s="54">
        <f t="shared" si="17"/>
        <v>65.207324870590838</v>
      </c>
    </row>
    <row r="241" spans="1:9" ht="24" customHeight="1" x14ac:dyDescent="0.2">
      <c r="A241" s="43" t="s">
        <v>0</v>
      </c>
      <c r="B241" s="14" t="s">
        <v>19</v>
      </c>
      <c r="C241" s="38" t="s">
        <v>0</v>
      </c>
      <c r="D241" s="14" t="s">
        <v>74</v>
      </c>
      <c r="E241" s="55">
        <v>11556732</v>
      </c>
      <c r="F241" s="55">
        <v>11556732</v>
      </c>
      <c r="G241" s="55">
        <v>0</v>
      </c>
      <c r="H241" s="53">
        <f t="shared" si="20"/>
        <v>100</v>
      </c>
      <c r="I241" s="54">
        <v>0</v>
      </c>
    </row>
    <row r="242" spans="1:9" ht="33.75" customHeight="1" x14ac:dyDescent="0.2">
      <c r="A242" s="44"/>
      <c r="B242" s="30" t="s">
        <v>19</v>
      </c>
      <c r="C242" s="4" t="s">
        <v>0</v>
      </c>
      <c r="D242" s="30">
        <v>410</v>
      </c>
      <c r="E242" s="55">
        <v>0</v>
      </c>
      <c r="F242" s="55">
        <v>0</v>
      </c>
      <c r="G242" s="55">
        <v>5850000</v>
      </c>
      <c r="H242" s="54">
        <v>0</v>
      </c>
      <c r="I242" s="54">
        <v>0</v>
      </c>
    </row>
    <row r="243" spans="1:9" ht="126" x14ac:dyDescent="0.2">
      <c r="A243" s="13" t="s">
        <v>373</v>
      </c>
      <c r="B243" s="14" t="s">
        <v>19</v>
      </c>
      <c r="C243" s="14" t="s">
        <v>374</v>
      </c>
      <c r="D243" s="14" t="s">
        <v>56</v>
      </c>
      <c r="E243" s="55">
        <v>5682300</v>
      </c>
      <c r="F243" s="55">
        <v>5682300</v>
      </c>
      <c r="G243" s="55">
        <v>0</v>
      </c>
      <c r="H243" s="53">
        <f t="shared" si="20"/>
        <v>100</v>
      </c>
      <c r="I243" s="54">
        <v>0</v>
      </c>
    </row>
    <row r="244" spans="1:9" hidden="1" x14ac:dyDescent="0.2">
      <c r="A244" s="15" t="s">
        <v>0</v>
      </c>
      <c r="B244" s="4" t="s">
        <v>0</v>
      </c>
      <c r="C244" s="4" t="s">
        <v>0</v>
      </c>
      <c r="D244" s="4" t="s">
        <v>0</v>
      </c>
      <c r="E244" s="57" t="s">
        <v>0</v>
      </c>
      <c r="F244" s="57" t="s">
        <v>0</v>
      </c>
      <c r="G244" s="58"/>
      <c r="H244" s="59" t="s">
        <v>0</v>
      </c>
      <c r="I244" s="54" t="e">
        <f t="shared" si="17"/>
        <v>#VALUE!</v>
      </c>
    </row>
    <row r="245" spans="1:9" ht="78.75" x14ac:dyDescent="0.2">
      <c r="A245" s="9" t="s">
        <v>230</v>
      </c>
      <c r="B245" s="10" t="s">
        <v>12</v>
      </c>
      <c r="C245" s="10" t="s">
        <v>231</v>
      </c>
      <c r="D245" s="10" t="s">
        <v>12</v>
      </c>
      <c r="E245" s="50">
        <f>E246</f>
        <v>400000</v>
      </c>
      <c r="F245" s="50">
        <f>F246</f>
        <v>6400</v>
      </c>
      <c r="G245" s="50">
        <f>G246</f>
        <v>208982</v>
      </c>
      <c r="H245" s="60">
        <f>F245/E245*100</f>
        <v>1.6</v>
      </c>
      <c r="I245" s="52">
        <f t="shared" si="17"/>
        <v>3.0624647098793196</v>
      </c>
    </row>
    <row r="246" spans="1:9" ht="31.5" x14ac:dyDescent="0.2">
      <c r="A246" s="11" t="s">
        <v>14</v>
      </c>
      <c r="B246" s="12" t="s">
        <v>12</v>
      </c>
      <c r="C246" s="12" t="s">
        <v>232</v>
      </c>
      <c r="D246" s="12" t="s">
        <v>12</v>
      </c>
      <c r="E246" s="20">
        <f>E247</f>
        <v>400000</v>
      </c>
      <c r="F246" s="20">
        <f>F247</f>
        <v>6400</v>
      </c>
      <c r="G246" s="20">
        <f>G247</f>
        <v>208982</v>
      </c>
      <c r="H246" s="53">
        <f>F246/E246*100</f>
        <v>1.6</v>
      </c>
      <c r="I246" s="54">
        <f t="shared" si="17"/>
        <v>3.0624647098793196</v>
      </c>
    </row>
    <row r="247" spans="1:9" ht="63" x14ac:dyDescent="0.2">
      <c r="A247" s="11" t="s">
        <v>42</v>
      </c>
      <c r="B247" s="12" t="s">
        <v>12</v>
      </c>
      <c r="C247" s="12" t="s">
        <v>233</v>
      </c>
      <c r="D247" s="12" t="s">
        <v>12</v>
      </c>
      <c r="E247" s="20">
        <f>E248+E249</f>
        <v>400000</v>
      </c>
      <c r="F247" s="20">
        <f>F248+F249</f>
        <v>6400</v>
      </c>
      <c r="G247" s="20">
        <f>G248+G249</f>
        <v>208982</v>
      </c>
      <c r="H247" s="53">
        <f t="shared" ref="H247:H249" si="21">F247/E247*100</f>
        <v>1.6</v>
      </c>
      <c r="I247" s="54">
        <f t="shared" si="17"/>
        <v>3.0624647098793196</v>
      </c>
    </row>
    <row r="248" spans="1:9" x14ac:dyDescent="0.2">
      <c r="A248" s="37" t="s">
        <v>234</v>
      </c>
      <c r="B248" s="14" t="s">
        <v>25</v>
      </c>
      <c r="C248" s="38" t="s">
        <v>235</v>
      </c>
      <c r="D248" s="14" t="s">
        <v>236</v>
      </c>
      <c r="E248" s="55">
        <v>200000</v>
      </c>
      <c r="F248" s="55">
        <v>0</v>
      </c>
      <c r="G248" s="55">
        <v>0</v>
      </c>
      <c r="H248" s="53">
        <f t="shared" si="21"/>
        <v>0</v>
      </c>
      <c r="I248" s="54">
        <v>0</v>
      </c>
    </row>
    <row r="249" spans="1:9" x14ac:dyDescent="0.2">
      <c r="A249" s="37" t="s">
        <v>0</v>
      </c>
      <c r="B249" s="14" t="s">
        <v>25</v>
      </c>
      <c r="C249" s="38" t="s">
        <v>0</v>
      </c>
      <c r="D249" s="14" t="s">
        <v>21</v>
      </c>
      <c r="E249" s="55">
        <v>200000</v>
      </c>
      <c r="F249" s="55">
        <v>6400</v>
      </c>
      <c r="G249" s="55">
        <v>208982</v>
      </c>
      <c r="H249" s="53">
        <f t="shared" si="21"/>
        <v>3.2</v>
      </c>
      <c r="I249" s="54">
        <f t="shared" si="17"/>
        <v>3.0624647098793196</v>
      </c>
    </row>
    <row r="250" spans="1:9" hidden="1" x14ac:dyDescent="0.2">
      <c r="A250" s="15" t="s">
        <v>0</v>
      </c>
      <c r="B250" s="4" t="s">
        <v>0</v>
      </c>
      <c r="C250" s="4" t="s">
        <v>0</v>
      </c>
      <c r="D250" s="4" t="s">
        <v>0</v>
      </c>
      <c r="E250" s="57" t="s">
        <v>0</v>
      </c>
      <c r="F250" s="57" t="s">
        <v>0</v>
      </c>
      <c r="G250" s="58"/>
      <c r="H250" s="59" t="s">
        <v>0</v>
      </c>
      <c r="I250" s="54" t="e">
        <f t="shared" si="17"/>
        <v>#VALUE!</v>
      </c>
    </row>
    <row r="251" spans="1:9" hidden="1" x14ac:dyDescent="0.2">
      <c r="A251" s="15" t="s">
        <v>0</v>
      </c>
      <c r="B251" s="4" t="s">
        <v>0</v>
      </c>
      <c r="C251" s="4" t="s">
        <v>0</v>
      </c>
      <c r="D251" s="4" t="s">
        <v>0</v>
      </c>
      <c r="E251" s="57" t="s">
        <v>0</v>
      </c>
      <c r="F251" s="57" t="s">
        <v>0</v>
      </c>
      <c r="G251" s="58"/>
      <c r="H251" s="59" t="s">
        <v>0</v>
      </c>
      <c r="I251" s="54" t="e">
        <f t="shared" si="17"/>
        <v>#VALUE!</v>
      </c>
    </row>
    <row r="252" spans="1:9" ht="110.25" x14ac:dyDescent="0.2">
      <c r="A252" s="9" t="s">
        <v>375</v>
      </c>
      <c r="B252" s="10" t="s">
        <v>12</v>
      </c>
      <c r="C252" s="10" t="s">
        <v>376</v>
      </c>
      <c r="D252" s="10" t="s">
        <v>12</v>
      </c>
      <c r="E252" s="50">
        <f>E253+E257</f>
        <v>9653573.1500000004</v>
      </c>
      <c r="F252" s="50">
        <f>F253+F257</f>
        <v>0</v>
      </c>
      <c r="G252" s="50">
        <v>0</v>
      </c>
      <c r="H252" s="60">
        <v>0</v>
      </c>
      <c r="I252" s="54">
        <v>0</v>
      </c>
    </row>
    <row r="253" spans="1:9" ht="47.25" x14ac:dyDescent="0.2">
      <c r="A253" s="11" t="s">
        <v>29</v>
      </c>
      <c r="B253" s="12" t="s">
        <v>12</v>
      </c>
      <c r="C253" s="12" t="s">
        <v>377</v>
      </c>
      <c r="D253" s="12" t="s">
        <v>12</v>
      </c>
      <c r="E253" s="20">
        <f>E254</f>
        <v>653573.15</v>
      </c>
      <c r="F253" s="20">
        <f>F254</f>
        <v>0</v>
      </c>
      <c r="G253" s="20">
        <v>0</v>
      </c>
      <c r="H253" s="53">
        <v>0</v>
      </c>
      <c r="I253" s="54">
        <v>0</v>
      </c>
    </row>
    <row r="254" spans="1:9" ht="87" customHeight="1" x14ac:dyDescent="0.2">
      <c r="A254" s="11" t="s">
        <v>239</v>
      </c>
      <c r="B254" s="12" t="s">
        <v>12</v>
      </c>
      <c r="C254" s="12" t="s">
        <v>378</v>
      </c>
      <c r="D254" s="12" t="s">
        <v>12</v>
      </c>
      <c r="E254" s="20">
        <f>E255</f>
        <v>653573.15</v>
      </c>
      <c r="F254" s="20">
        <f>F255</f>
        <v>0</v>
      </c>
      <c r="G254" s="20">
        <v>0</v>
      </c>
      <c r="H254" s="53">
        <v>0</v>
      </c>
      <c r="I254" s="54">
        <v>0</v>
      </c>
    </row>
    <row r="255" spans="1:9" ht="63" x14ac:dyDescent="0.2">
      <c r="A255" s="13" t="s">
        <v>240</v>
      </c>
      <c r="B255" s="14" t="s">
        <v>25</v>
      </c>
      <c r="C255" s="14" t="s">
        <v>379</v>
      </c>
      <c r="D255" s="14" t="s">
        <v>21</v>
      </c>
      <c r="E255" s="55">
        <v>653573.15</v>
      </c>
      <c r="F255" s="55">
        <v>0</v>
      </c>
      <c r="G255" s="55">
        <v>0</v>
      </c>
      <c r="H255" s="56">
        <v>0</v>
      </c>
      <c r="I255" s="54">
        <v>0</v>
      </c>
    </row>
    <row r="256" spans="1:9" hidden="1" x14ac:dyDescent="0.2">
      <c r="A256" s="15" t="s">
        <v>0</v>
      </c>
      <c r="B256" s="4" t="s">
        <v>0</v>
      </c>
      <c r="C256" s="4" t="s">
        <v>0</v>
      </c>
      <c r="D256" s="4" t="s">
        <v>0</v>
      </c>
      <c r="E256" s="57" t="s">
        <v>0</v>
      </c>
      <c r="F256" s="57" t="s">
        <v>0</v>
      </c>
      <c r="G256" s="58"/>
      <c r="H256" s="59" t="s">
        <v>0</v>
      </c>
      <c r="I256" s="54" t="e">
        <f t="shared" si="17"/>
        <v>#VALUE!</v>
      </c>
    </row>
    <row r="257" spans="1:9" ht="31.5" x14ac:dyDescent="0.2">
      <c r="A257" s="11" t="s">
        <v>14</v>
      </c>
      <c r="B257" s="12" t="s">
        <v>12</v>
      </c>
      <c r="C257" s="12" t="s">
        <v>380</v>
      </c>
      <c r="D257" s="12" t="s">
        <v>12</v>
      </c>
      <c r="E257" s="20">
        <f>E258</f>
        <v>9000000</v>
      </c>
      <c r="F257" s="20">
        <f>F258</f>
        <v>0</v>
      </c>
      <c r="G257" s="20">
        <v>0</v>
      </c>
      <c r="H257" s="53">
        <v>0</v>
      </c>
      <c r="I257" s="54">
        <v>0</v>
      </c>
    </row>
    <row r="258" spans="1:9" ht="63" x14ac:dyDescent="0.2">
      <c r="A258" s="11" t="s">
        <v>381</v>
      </c>
      <c r="B258" s="12" t="s">
        <v>12</v>
      </c>
      <c r="C258" s="12" t="s">
        <v>382</v>
      </c>
      <c r="D258" s="12" t="s">
        <v>12</v>
      </c>
      <c r="E258" s="20">
        <f>E259</f>
        <v>9000000</v>
      </c>
      <c r="F258" s="20">
        <f>F259</f>
        <v>0</v>
      </c>
      <c r="G258" s="20">
        <v>0</v>
      </c>
      <c r="H258" s="53">
        <v>0</v>
      </c>
      <c r="I258" s="54">
        <v>0</v>
      </c>
    </row>
    <row r="259" spans="1:9" ht="78.75" x14ac:dyDescent="0.2">
      <c r="A259" s="13" t="s">
        <v>383</v>
      </c>
      <c r="B259" s="14" t="s">
        <v>25</v>
      </c>
      <c r="C259" s="14" t="s">
        <v>384</v>
      </c>
      <c r="D259" s="14" t="s">
        <v>21</v>
      </c>
      <c r="E259" s="55">
        <v>9000000</v>
      </c>
      <c r="F259" s="55">
        <v>0</v>
      </c>
      <c r="G259" s="55">
        <v>0</v>
      </c>
      <c r="H259" s="56">
        <v>0</v>
      </c>
      <c r="I259" s="54">
        <v>0</v>
      </c>
    </row>
    <row r="260" spans="1:9" hidden="1" x14ac:dyDescent="0.2">
      <c r="A260" s="15" t="s">
        <v>0</v>
      </c>
      <c r="B260" s="4" t="s">
        <v>0</v>
      </c>
      <c r="C260" s="4" t="s">
        <v>0</v>
      </c>
      <c r="D260" s="4" t="s">
        <v>0</v>
      </c>
      <c r="E260" s="57" t="s">
        <v>0</v>
      </c>
      <c r="F260" s="57" t="s">
        <v>0</v>
      </c>
      <c r="G260" s="58"/>
      <c r="H260" s="59" t="s">
        <v>0</v>
      </c>
      <c r="I260" s="54" t="e">
        <f t="shared" si="17"/>
        <v>#VALUE!</v>
      </c>
    </row>
    <row r="261" spans="1:9" ht="31.5" x14ac:dyDescent="0.2">
      <c r="A261" s="9" t="s">
        <v>237</v>
      </c>
      <c r="B261" s="10" t="s">
        <v>12</v>
      </c>
      <c r="C261" s="10" t="s">
        <v>238</v>
      </c>
      <c r="D261" s="10" t="s">
        <v>12</v>
      </c>
      <c r="E261" s="50">
        <f>E262</f>
        <v>274226829.75</v>
      </c>
      <c r="F261" s="50">
        <f>F262</f>
        <v>147214368.70999998</v>
      </c>
      <c r="G261" s="50">
        <f>G262</f>
        <v>117614697.42999999</v>
      </c>
      <c r="H261" s="60">
        <f>F261/E261*100</f>
        <v>53.683430189601999</v>
      </c>
      <c r="I261" s="52">
        <f t="shared" si="17"/>
        <v>125.16664322298379</v>
      </c>
    </row>
    <row r="262" spans="1:9" ht="36" customHeight="1" x14ac:dyDescent="0.2">
      <c r="A262" s="11" t="s">
        <v>241</v>
      </c>
      <c r="B262" s="12" t="s">
        <v>12</v>
      </c>
      <c r="C262" s="12" t="s">
        <v>242</v>
      </c>
      <c r="D262" s="12" t="s">
        <v>12</v>
      </c>
      <c r="E262" s="20">
        <f>E263+E332</f>
        <v>274226829.75</v>
      </c>
      <c r="F262" s="20">
        <f>F263+F332</f>
        <v>147214368.70999998</v>
      </c>
      <c r="G262" s="20">
        <f>G263+G332</f>
        <v>117614697.42999999</v>
      </c>
      <c r="H262" s="53">
        <f>F262/E262*100</f>
        <v>53.683430189601999</v>
      </c>
      <c r="I262" s="54">
        <f t="shared" si="17"/>
        <v>125.16664322298379</v>
      </c>
    </row>
    <row r="263" spans="1:9" ht="31.5" x14ac:dyDescent="0.2">
      <c r="A263" s="11" t="s">
        <v>243</v>
      </c>
      <c r="B263" s="12" t="s">
        <v>12</v>
      </c>
      <c r="C263" s="12" t="s">
        <v>244</v>
      </c>
      <c r="D263" s="12" t="s">
        <v>12</v>
      </c>
      <c r="E263" s="20">
        <f>E264+E266+E268+E269+E270+E272+E273+E274+E276+E277+E278+E280+E281+E282+E283+E285+E286+E287+E288+E290+E291+E292+E293+E294+E295+E296+E298+E300+E301+E303+E305+E307+E309+E311+E313+E315+E317+E318+E319+E320+E321+E322+E323+E324+E325+E326+E327+E328+E329+E330+E331</f>
        <v>235874648.24000001</v>
      </c>
      <c r="F263" s="20">
        <f>F264+F266+F268+F269+F270+F272+F273+F274+F276+F277+F278+F280+F281+F282+F283+F285+F286+F287+F288+F290+F291+F292+F293+F294+F295+F296+F298+F300+F301+F303+F305+F307+F309+F311+F313+F315+F317+F318+F319+F320+F321+F322+F323+F324+F325+F326+F327+F328+F329+F330+F331</f>
        <v>132845295.93999997</v>
      </c>
      <c r="G263" s="20">
        <f>G264+G266+G268+G269+G270+G272+G273+G274+G276+G277+G278+G280+G281+G282+G283+G285+G286+G287+G288+G290+G291+G292+G293+G294+G295+G296+G298+G300+G301+G303+G305+G307+G309+G311+G313+G315+G317+G318+G319+G320+G321+G322+G323+G324+G325+G326+G327+G328+G329+G330+G331+G297+G302</f>
        <v>102170951.22999999</v>
      </c>
      <c r="H263" s="53">
        <f t="shared" ref="H263:H327" si="22">F263/E263*100</f>
        <v>56.320294245794166</v>
      </c>
      <c r="I263" s="54">
        <f t="shared" si="17"/>
        <v>130.02256937096342</v>
      </c>
    </row>
    <row r="264" spans="1:9" ht="31.5" x14ac:dyDescent="0.2">
      <c r="A264" s="13" t="s">
        <v>249</v>
      </c>
      <c r="B264" s="14" t="s">
        <v>25</v>
      </c>
      <c r="C264" s="14" t="s">
        <v>250</v>
      </c>
      <c r="D264" s="14" t="s">
        <v>236</v>
      </c>
      <c r="E264" s="55">
        <v>3803447</v>
      </c>
      <c r="F264" s="55">
        <v>1620101.54</v>
      </c>
      <c r="G264" s="55">
        <v>1879445.14</v>
      </c>
      <c r="H264" s="53">
        <f t="shared" si="22"/>
        <v>42.595612348482838</v>
      </c>
      <c r="I264" s="54">
        <f t="shared" si="17"/>
        <v>86.201055062453165</v>
      </c>
    </row>
    <row r="265" spans="1:9" hidden="1" x14ac:dyDescent="0.2">
      <c r="A265" s="15" t="s">
        <v>0</v>
      </c>
      <c r="B265" s="4" t="s">
        <v>0</v>
      </c>
      <c r="C265" s="4" t="s">
        <v>0</v>
      </c>
      <c r="D265" s="4" t="s">
        <v>0</v>
      </c>
      <c r="E265" s="57" t="s">
        <v>0</v>
      </c>
      <c r="F265" s="57" t="s">
        <v>0</v>
      </c>
      <c r="G265" s="58"/>
      <c r="H265" s="53" t="e">
        <f t="shared" si="22"/>
        <v>#VALUE!</v>
      </c>
      <c r="I265" s="54" t="e">
        <f t="shared" si="17"/>
        <v>#VALUE!</v>
      </c>
    </row>
    <row r="266" spans="1:9" ht="47.25" x14ac:dyDescent="0.2">
      <c r="A266" s="13" t="s">
        <v>245</v>
      </c>
      <c r="B266" s="14" t="s">
        <v>178</v>
      </c>
      <c r="C266" s="14" t="s">
        <v>246</v>
      </c>
      <c r="D266" s="14" t="s">
        <v>236</v>
      </c>
      <c r="E266" s="55">
        <v>1897395</v>
      </c>
      <c r="F266" s="55">
        <v>773455.8</v>
      </c>
      <c r="G266" s="55">
        <v>1669909.37</v>
      </c>
      <c r="H266" s="53">
        <f t="shared" si="22"/>
        <v>40.76408971247421</v>
      </c>
      <c r="I266" s="54">
        <f t="shared" si="17"/>
        <v>46.317232174102955</v>
      </c>
    </row>
    <row r="267" spans="1:9" hidden="1" x14ac:dyDescent="0.2">
      <c r="A267" s="15" t="s">
        <v>0</v>
      </c>
      <c r="B267" s="4" t="s">
        <v>0</v>
      </c>
      <c r="C267" s="4" t="s">
        <v>0</v>
      </c>
      <c r="D267" s="4" t="s">
        <v>0</v>
      </c>
      <c r="E267" s="57" t="s">
        <v>0</v>
      </c>
      <c r="F267" s="57" t="s">
        <v>0</v>
      </c>
      <c r="G267" s="58"/>
      <c r="H267" s="53" t="e">
        <f t="shared" si="22"/>
        <v>#VALUE!</v>
      </c>
      <c r="I267" s="54" t="e">
        <f t="shared" si="17"/>
        <v>#VALUE!</v>
      </c>
    </row>
    <row r="268" spans="1:9" x14ac:dyDescent="0.2">
      <c r="A268" s="37" t="s">
        <v>247</v>
      </c>
      <c r="B268" s="14" t="s">
        <v>178</v>
      </c>
      <c r="C268" s="38" t="s">
        <v>248</v>
      </c>
      <c r="D268" s="14" t="s">
        <v>236</v>
      </c>
      <c r="E268" s="55">
        <v>4659088</v>
      </c>
      <c r="F268" s="55">
        <v>1249886.1399999999</v>
      </c>
      <c r="G268" s="55">
        <v>1600369.97</v>
      </c>
      <c r="H268" s="53">
        <f t="shared" si="22"/>
        <v>26.826841218710612</v>
      </c>
      <c r="I268" s="54">
        <f t="shared" si="17"/>
        <v>78.099824629926047</v>
      </c>
    </row>
    <row r="269" spans="1:9" x14ac:dyDescent="0.2">
      <c r="A269" s="37" t="s">
        <v>0</v>
      </c>
      <c r="B269" s="14" t="s">
        <v>178</v>
      </c>
      <c r="C269" s="38" t="s">
        <v>0</v>
      </c>
      <c r="D269" s="14" t="s">
        <v>21</v>
      </c>
      <c r="E269" s="55">
        <v>235000</v>
      </c>
      <c r="F269" s="55">
        <v>139160</v>
      </c>
      <c r="G269" s="55">
        <v>15000</v>
      </c>
      <c r="H269" s="53">
        <f t="shared" si="22"/>
        <v>59.217021276595752</v>
      </c>
      <c r="I269" s="54">
        <v>0</v>
      </c>
    </row>
    <row r="270" spans="1:9" x14ac:dyDescent="0.2">
      <c r="A270" s="37" t="s">
        <v>0</v>
      </c>
      <c r="B270" s="14" t="s">
        <v>178</v>
      </c>
      <c r="C270" s="38" t="s">
        <v>0</v>
      </c>
      <c r="D270" s="14" t="s">
        <v>114</v>
      </c>
      <c r="E270" s="55">
        <v>500</v>
      </c>
      <c r="F270" s="55">
        <v>0</v>
      </c>
      <c r="G270" s="55">
        <v>0</v>
      </c>
      <c r="H270" s="53">
        <f t="shared" si="22"/>
        <v>0</v>
      </c>
      <c r="I270" s="54">
        <v>0</v>
      </c>
    </row>
    <row r="271" spans="1:9" hidden="1" x14ac:dyDescent="0.2">
      <c r="A271" s="15" t="s">
        <v>0</v>
      </c>
      <c r="B271" s="4" t="s">
        <v>0</v>
      </c>
      <c r="C271" s="4" t="s">
        <v>0</v>
      </c>
      <c r="D271" s="4" t="s">
        <v>0</v>
      </c>
      <c r="E271" s="57" t="s">
        <v>0</v>
      </c>
      <c r="F271" s="57" t="s">
        <v>0</v>
      </c>
      <c r="G271" s="58"/>
      <c r="H271" s="53" t="e">
        <f t="shared" si="22"/>
        <v>#VALUE!</v>
      </c>
      <c r="I271" s="54" t="e">
        <f t="shared" ref="I271:I334" si="23">F271/G271*100</f>
        <v>#VALUE!</v>
      </c>
    </row>
    <row r="272" spans="1:9" x14ac:dyDescent="0.2">
      <c r="A272" s="37" t="s">
        <v>247</v>
      </c>
      <c r="B272" s="14" t="s">
        <v>25</v>
      </c>
      <c r="C272" s="38" t="s">
        <v>248</v>
      </c>
      <c r="D272" s="14" t="s">
        <v>236</v>
      </c>
      <c r="E272" s="55">
        <v>51461613</v>
      </c>
      <c r="F272" s="55">
        <v>22455544.190000001</v>
      </c>
      <c r="G272" s="55">
        <v>21754931.370000001</v>
      </c>
      <c r="H272" s="53">
        <f t="shared" si="22"/>
        <v>43.635523414316616</v>
      </c>
      <c r="I272" s="54">
        <f t="shared" si="23"/>
        <v>103.2204781899066</v>
      </c>
    </row>
    <row r="273" spans="1:9" x14ac:dyDescent="0.2">
      <c r="A273" s="37" t="s">
        <v>0</v>
      </c>
      <c r="B273" s="14" t="s">
        <v>25</v>
      </c>
      <c r="C273" s="38" t="s">
        <v>0</v>
      </c>
      <c r="D273" s="14" t="s">
        <v>21</v>
      </c>
      <c r="E273" s="55">
        <v>1645000</v>
      </c>
      <c r="F273" s="55">
        <v>954737</v>
      </c>
      <c r="G273" s="55">
        <v>643591</v>
      </c>
      <c r="H273" s="53">
        <f t="shared" si="22"/>
        <v>58.038723404255322</v>
      </c>
      <c r="I273" s="54">
        <f t="shared" si="23"/>
        <v>148.34530004303977</v>
      </c>
    </row>
    <row r="274" spans="1:9" x14ac:dyDescent="0.2">
      <c r="A274" s="37" t="s">
        <v>0</v>
      </c>
      <c r="B274" s="14" t="s">
        <v>25</v>
      </c>
      <c r="C274" s="38" t="s">
        <v>0</v>
      </c>
      <c r="D274" s="14" t="s">
        <v>114</v>
      </c>
      <c r="E274" s="55">
        <v>130000</v>
      </c>
      <c r="F274" s="55">
        <v>73907.75</v>
      </c>
      <c r="G274" s="55">
        <v>57623.79</v>
      </c>
      <c r="H274" s="53">
        <f t="shared" si="22"/>
        <v>56.852115384615388</v>
      </c>
      <c r="I274" s="54">
        <f t="shared" si="23"/>
        <v>128.25909229503995</v>
      </c>
    </row>
    <row r="275" spans="1:9" hidden="1" x14ac:dyDescent="0.2">
      <c r="A275" s="15" t="s">
        <v>0</v>
      </c>
      <c r="B275" s="4" t="s">
        <v>0</v>
      </c>
      <c r="C275" s="4" t="s">
        <v>0</v>
      </c>
      <c r="D275" s="4" t="s">
        <v>0</v>
      </c>
      <c r="E275" s="57" t="s">
        <v>0</v>
      </c>
      <c r="F275" s="57" t="s">
        <v>0</v>
      </c>
      <c r="G275" s="58"/>
      <c r="H275" s="53" t="e">
        <f t="shared" si="22"/>
        <v>#VALUE!</v>
      </c>
      <c r="I275" s="54" t="e">
        <f t="shared" si="23"/>
        <v>#VALUE!</v>
      </c>
    </row>
    <row r="276" spans="1:9" x14ac:dyDescent="0.2">
      <c r="A276" s="37" t="s">
        <v>247</v>
      </c>
      <c r="B276" s="14" t="s">
        <v>278</v>
      </c>
      <c r="C276" s="38" t="s">
        <v>248</v>
      </c>
      <c r="D276" s="14" t="s">
        <v>236</v>
      </c>
      <c r="E276" s="55">
        <v>2667893.9</v>
      </c>
      <c r="F276" s="55">
        <v>1268477.06</v>
      </c>
      <c r="G276" s="55">
        <v>1095432.28</v>
      </c>
      <c r="H276" s="53">
        <f t="shared" si="22"/>
        <v>47.546008482571217</v>
      </c>
      <c r="I276" s="54">
        <f t="shared" si="23"/>
        <v>115.79693999888336</v>
      </c>
    </row>
    <row r="277" spans="1:9" x14ac:dyDescent="0.2">
      <c r="A277" s="37" t="s">
        <v>0</v>
      </c>
      <c r="B277" s="14" t="s">
        <v>278</v>
      </c>
      <c r="C277" s="38" t="s">
        <v>0</v>
      </c>
      <c r="D277" s="14" t="s">
        <v>21</v>
      </c>
      <c r="E277" s="55">
        <v>57778.1</v>
      </c>
      <c r="F277" s="55">
        <v>47130</v>
      </c>
      <c r="G277" s="55">
        <v>0</v>
      </c>
      <c r="H277" s="53">
        <f t="shared" si="22"/>
        <v>81.570698932640568</v>
      </c>
      <c r="I277" s="54">
        <v>0</v>
      </c>
    </row>
    <row r="278" spans="1:9" x14ac:dyDescent="0.2">
      <c r="A278" s="37" t="s">
        <v>0</v>
      </c>
      <c r="B278" s="14" t="s">
        <v>278</v>
      </c>
      <c r="C278" s="38" t="s">
        <v>0</v>
      </c>
      <c r="D278" s="14" t="s">
        <v>114</v>
      </c>
      <c r="E278" s="55">
        <v>3000</v>
      </c>
      <c r="F278" s="55">
        <v>3000</v>
      </c>
      <c r="G278" s="55">
        <v>0.1</v>
      </c>
      <c r="H278" s="53">
        <f t="shared" si="22"/>
        <v>100</v>
      </c>
      <c r="I278" s="54">
        <v>0</v>
      </c>
    </row>
    <row r="279" spans="1:9" hidden="1" x14ac:dyDescent="0.2">
      <c r="A279" s="15" t="s">
        <v>0</v>
      </c>
      <c r="B279" s="4" t="s">
        <v>0</v>
      </c>
      <c r="C279" s="4" t="s">
        <v>0</v>
      </c>
      <c r="D279" s="4" t="s">
        <v>0</v>
      </c>
      <c r="E279" s="57" t="s">
        <v>0</v>
      </c>
      <c r="F279" s="57" t="s">
        <v>0</v>
      </c>
      <c r="G279" s="74">
        <f>SUM(G272:G276)</f>
        <v>23551578.440000001</v>
      </c>
      <c r="H279" s="53" t="e">
        <f t="shared" si="22"/>
        <v>#VALUE!</v>
      </c>
      <c r="I279" s="54" t="e">
        <f t="shared" si="23"/>
        <v>#VALUE!</v>
      </c>
    </row>
    <row r="280" spans="1:9" ht="63" x14ac:dyDescent="0.2">
      <c r="A280" s="13" t="s">
        <v>279</v>
      </c>
      <c r="B280" s="14" t="s">
        <v>278</v>
      </c>
      <c r="C280" s="14" t="s">
        <v>280</v>
      </c>
      <c r="D280" s="14" t="s">
        <v>236</v>
      </c>
      <c r="E280" s="55">
        <v>2960513</v>
      </c>
      <c r="F280" s="55">
        <v>1228060.6100000001</v>
      </c>
      <c r="G280" s="55">
        <v>1291229.27</v>
      </c>
      <c r="H280" s="53">
        <f t="shared" si="22"/>
        <v>41.481344956093764</v>
      </c>
      <c r="I280" s="54">
        <f t="shared" si="23"/>
        <v>95.107866475176792</v>
      </c>
    </row>
    <row r="281" spans="1:9" ht="79.5" customHeight="1" x14ac:dyDescent="0.2">
      <c r="A281" s="5" t="s">
        <v>251</v>
      </c>
      <c r="B281" s="6" t="s">
        <v>25</v>
      </c>
      <c r="C281" s="6" t="s">
        <v>252</v>
      </c>
      <c r="D281" s="6" t="s">
        <v>21</v>
      </c>
      <c r="E281" s="55">
        <v>0</v>
      </c>
      <c r="F281" s="55">
        <v>0</v>
      </c>
      <c r="G281" s="55">
        <v>9364875.8200000003</v>
      </c>
      <c r="H281" s="53">
        <v>0</v>
      </c>
      <c r="I281" s="54">
        <f t="shared" si="23"/>
        <v>0</v>
      </c>
    </row>
    <row r="282" spans="1:9" ht="31.5" x14ac:dyDescent="0.2">
      <c r="A282" s="37" t="s">
        <v>87</v>
      </c>
      <c r="B282" s="14" t="s">
        <v>393</v>
      </c>
      <c r="C282" s="38" t="s">
        <v>284</v>
      </c>
      <c r="D282" s="14" t="s">
        <v>113</v>
      </c>
      <c r="E282" s="55">
        <v>2389512.69</v>
      </c>
      <c r="F282" s="55">
        <v>894673.37</v>
      </c>
      <c r="G282" s="55">
        <v>931387.09</v>
      </c>
      <c r="H282" s="53">
        <f t="shared" si="22"/>
        <v>37.44166640102673</v>
      </c>
      <c r="I282" s="54">
        <f t="shared" si="23"/>
        <v>96.05816739418195</v>
      </c>
    </row>
    <row r="283" spans="1:9" ht="45" customHeight="1" x14ac:dyDescent="0.2">
      <c r="A283" s="37" t="s">
        <v>0</v>
      </c>
      <c r="B283" s="14" t="s">
        <v>393</v>
      </c>
      <c r="C283" s="38" t="s">
        <v>0</v>
      </c>
      <c r="D283" s="14" t="s">
        <v>21</v>
      </c>
      <c r="E283" s="55">
        <v>50000</v>
      </c>
      <c r="F283" s="55">
        <v>18000</v>
      </c>
      <c r="G283" s="55">
        <v>26600</v>
      </c>
      <c r="H283" s="53">
        <f t="shared" si="22"/>
        <v>36</v>
      </c>
      <c r="I283" s="54">
        <f t="shared" si="23"/>
        <v>67.669172932330824</v>
      </c>
    </row>
    <row r="284" spans="1:9" hidden="1" x14ac:dyDescent="0.2">
      <c r="A284" s="15" t="s">
        <v>0</v>
      </c>
      <c r="B284" s="4" t="s">
        <v>0</v>
      </c>
      <c r="C284" s="4" t="s">
        <v>0</v>
      </c>
      <c r="D284" s="4" t="s">
        <v>0</v>
      </c>
      <c r="E284" s="57" t="s">
        <v>0</v>
      </c>
      <c r="F284" s="57" t="s">
        <v>0</v>
      </c>
      <c r="G284" s="58"/>
      <c r="H284" s="53" t="e">
        <f t="shared" si="22"/>
        <v>#VALUE!</v>
      </c>
      <c r="I284" s="54" t="e">
        <f t="shared" si="23"/>
        <v>#VALUE!</v>
      </c>
    </row>
    <row r="285" spans="1:9" x14ac:dyDescent="0.2">
      <c r="A285" s="37" t="s">
        <v>87</v>
      </c>
      <c r="B285" s="14" t="s">
        <v>19</v>
      </c>
      <c r="C285" s="38" t="s">
        <v>284</v>
      </c>
      <c r="D285" s="14" t="s">
        <v>113</v>
      </c>
      <c r="E285" s="55">
        <v>19921799</v>
      </c>
      <c r="F285" s="55">
        <v>9194366.0099999998</v>
      </c>
      <c r="G285" s="55">
        <v>8197006.0999999996</v>
      </c>
      <c r="H285" s="53">
        <f t="shared" si="22"/>
        <v>46.152287802923823</v>
      </c>
      <c r="I285" s="54">
        <f t="shared" si="23"/>
        <v>112.1673681565273</v>
      </c>
    </row>
    <row r="286" spans="1:9" x14ac:dyDescent="0.2">
      <c r="A286" s="37" t="s">
        <v>0</v>
      </c>
      <c r="B286" s="14" t="s">
        <v>19</v>
      </c>
      <c r="C286" s="38" t="s">
        <v>0</v>
      </c>
      <c r="D286" s="14" t="s">
        <v>21</v>
      </c>
      <c r="E286" s="55">
        <v>1900000</v>
      </c>
      <c r="F286" s="55">
        <v>1004013.97</v>
      </c>
      <c r="G286" s="55">
        <v>836930.74</v>
      </c>
      <c r="H286" s="53">
        <f t="shared" si="22"/>
        <v>52.84284052631579</v>
      </c>
      <c r="I286" s="54">
        <f t="shared" si="23"/>
        <v>119.963806085077</v>
      </c>
    </row>
    <row r="287" spans="1:9" x14ac:dyDescent="0.2">
      <c r="A287" s="37" t="s">
        <v>0</v>
      </c>
      <c r="B287" s="14" t="s">
        <v>19</v>
      </c>
      <c r="C287" s="38" t="s">
        <v>0</v>
      </c>
      <c r="D287" s="14" t="s">
        <v>36</v>
      </c>
      <c r="E287" s="55">
        <v>23831468</v>
      </c>
      <c r="F287" s="55">
        <v>12859651.529999999</v>
      </c>
      <c r="G287" s="55">
        <v>11521136.92</v>
      </c>
      <c r="H287" s="53">
        <f t="shared" si="22"/>
        <v>53.960803128032232</v>
      </c>
      <c r="I287" s="54">
        <f t="shared" si="23"/>
        <v>111.61790385180146</v>
      </c>
    </row>
    <row r="288" spans="1:9" x14ac:dyDescent="0.2">
      <c r="A288" s="37" t="s">
        <v>0</v>
      </c>
      <c r="B288" s="14" t="s">
        <v>19</v>
      </c>
      <c r="C288" s="38" t="s">
        <v>0</v>
      </c>
      <c r="D288" s="14" t="s">
        <v>114</v>
      </c>
      <c r="E288" s="55">
        <v>155000</v>
      </c>
      <c r="F288" s="55">
        <v>9424</v>
      </c>
      <c r="G288" s="55">
        <v>136550</v>
      </c>
      <c r="H288" s="53">
        <f t="shared" si="22"/>
        <v>6.08</v>
      </c>
      <c r="I288" s="54">
        <f t="shared" si="23"/>
        <v>6.9015012815818384</v>
      </c>
    </row>
    <row r="289" spans="1:9" hidden="1" x14ac:dyDescent="0.2">
      <c r="A289" s="15" t="s">
        <v>0</v>
      </c>
      <c r="B289" s="4" t="s">
        <v>0</v>
      </c>
      <c r="C289" s="4" t="s">
        <v>0</v>
      </c>
      <c r="D289" s="4" t="s">
        <v>0</v>
      </c>
      <c r="E289" s="57" t="s">
        <v>0</v>
      </c>
      <c r="F289" s="57" t="s">
        <v>0</v>
      </c>
      <c r="G289" s="58"/>
      <c r="H289" s="53" t="e">
        <f t="shared" si="22"/>
        <v>#VALUE!</v>
      </c>
      <c r="I289" s="54" t="e">
        <f t="shared" si="23"/>
        <v>#VALUE!</v>
      </c>
    </row>
    <row r="290" spans="1:9" ht="31.5" x14ac:dyDescent="0.2">
      <c r="A290" s="37" t="s">
        <v>111</v>
      </c>
      <c r="B290" s="14" t="s">
        <v>393</v>
      </c>
      <c r="C290" s="38" t="s">
        <v>300</v>
      </c>
      <c r="D290" s="14" t="s">
        <v>113</v>
      </c>
      <c r="E290" s="55">
        <v>6881805</v>
      </c>
      <c r="F290" s="55">
        <v>2873308.2</v>
      </c>
      <c r="G290" s="55">
        <v>2383165.46</v>
      </c>
      <c r="H290" s="53">
        <f t="shared" si="22"/>
        <v>41.752246685280966</v>
      </c>
      <c r="I290" s="54">
        <f t="shared" si="23"/>
        <v>120.56687830646892</v>
      </c>
    </row>
    <row r="291" spans="1:9" ht="31.5" x14ac:dyDescent="0.2">
      <c r="A291" s="37" t="s">
        <v>0</v>
      </c>
      <c r="B291" s="14" t="s">
        <v>393</v>
      </c>
      <c r="C291" s="38" t="s">
        <v>0</v>
      </c>
      <c r="D291" s="14" t="s">
        <v>21</v>
      </c>
      <c r="E291" s="55">
        <v>100000</v>
      </c>
      <c r="F291" s="55">
        <v>32550</v>
      </c>
      <c r="G291" s="55">
        <v>148476</v>
      </c>
      <c r="H291" s="53">
        <f t="shared" si="22"/>
        <v>32.550000000000004</v>
      </c>
      <c r="I291" s="54">
        <f t="shared" si="23"/>
        <v>21.922734987472722</v>
      </c>
    </row>
    <row r="292" spans="1:9" x14ac:dyDescent="0.2">
      <c r="A292" s="15" t="s">
        <v>0</v>
      </c>
      <c r="B292" s="18" t="s">
        <v>299</v>
      </c>
      <c r="C292" s="4" t="s">
        <v>0</v>
      </c>
      <c r="D292" s="14">
        <v>850</v>
      </c>
      <c r="E292" s="55">
        <v>0</v>
      </c>
      <c r="F292" s="55">
        <v>0</v>
      </c>
      <c r="G292" s="55">
        <v>250</v>
      </c>
      <c r="H292" s="53">
        <v>0</v>
      </c>
      <c r="I292" s="54">
        <f t="shared" si="23"/>
        <v>0</v>
      </c>
    </row>
    <row r="293" spans="1:9" x14ac:dyDescent="0.2">
      <c r="A293" s="37" t="s">
        <v>253</v>
      </c>
      <c r="B293" s="14" t="s">
        <v>25</v>
      </c>
      <c r="C293" s="38" t="s">
        <v>254</v>
      </c>
      <c r="D293" s="14" t="s">
        <v>21</v>
      </c>
      <c r="E293" s="55">
        <v>30682319.91</v>
      </c>
      <c r="F293" s="55">
        <v>27993528.140000001</v>
      </c>
      <c r="G293" s="55">
        <v>1799408.21</v>
      </c>
      <c r="H293" s="53">
        <f t="shared" si="22"/>
        <v>91.236673830769661</v>
      </c>
      <c r="I293" s="54">
        <f t="shared" si="23"/>
        <v>1555.7074811834943</v>
      </c>
    </row>
    <row r="294" spans="1:9" x14ac:dyDescent="0.2">
      <c r="A294" s="43" t="s">
        <v>0</v>
      </c>
      <c r="B294" s="14" t="s">
        <v>25</v>
      </c>
      <c r="C294" s="38" t="s">
        <v>0</v>
      </c>
      <c r="D294" s="14" t="s">
        <v>74</v>
      </c>
      <c r="E294" s="55">
        <v>4760400</v>
      </c>
      <c r="F294" s="55">
        <v>4760400</v>
      </c>
      <c r="G294" s="55">
        <v>2062840</v>
      </c>
      <c r="H294" s="53">
        <f t="shared" si="22"/>
        <v>100</v>
      </c>
      <c r="I294" s="54">
        <f t="shared" si="23"/>
        <v>230.76923076923075</v>
      </c>
    </row>
    <row r="295" spans="1:9" x14ac:dyDescent="0.2">
      <c r="A295" s="43" t="s">
        <v>0</v>
      </c>
      <c r="B295" s="14" t="s">
        <v>25</v>
      </c>
      <c r="C295" s="38" t="s">
        <v>0</v>
      </c>
      <c r="D295" s="14">
        <v>810</v>
      </c>
      <c r="E295" s="55">
        <v>0</v>
      </c>
      <c r="F295" s="55">
        <v>0</v>
      </c>
      <c r="G295" s="55">
        <v>6622.96</v>
      </c>
      <c r="H295" s="53">
        <v>0</v>
      </c>
      <c r="I295" s="54">
        <f t="shared" si="23"/>
        <v>0</v>
      </c>
    </row>
    <row r="296" spans="1:9" x14ac:dyDescent="0.2">
      <c r="A296" s="44"/>
      <c r="B296" s="14" t="s">
        <v>25</v>
      </c>
      <c r="C296" s="4" t="s">
        <v>0</v>
      </c>
      <c r="D296" s="14" t="s">
        <v>277</v>
      </c>
      <c r="E296" s="55">
        <v>775673.24</v>
      </c>
      <c r="F296" s="55">
        <v>0</v>
      </c>
      <c r="G296" s="55">
        <v>0</v>
      </c>
      <c r="H296" s="53">
        <f t="shared" si="22"/>
        <v>0</v>
      </c>
      <c r="I296" s="54">
        <v>0</v>
      </c>
    </row>
    <row r="297" spans="1:9" ht="78.75" x14ac:dyDescent="0.2">
      <c r="A297" s="45" t="s">
        <v>431</v>
      </c>
      <c r="B297" s="6" t="s">
        <v>25</v>
      </c>
      <c r="C297" s="6" t="s">
        <v>432</v>
      </c>
      <c r="D297" s="6" t="s">
        <v>433</v>
      </c>
      <c r="E297" s="55">
        <v>0</v>
      </c>
      <c r="F297" s="55">
        <v>0</v>
      </c>
      <c r="G297" s="55">
        <v>7316000</v>
      </c>
      <c r="H297" s="53">
        <v>0</v>
      </c>
      <c r="I297" s="54">
        <v>0</v>
      </c>
    </row>
    <row r="298" spans="1:9" ht="141.75" x14ac:dyDescent="0.2">
      <c r="A298" s="29" t="s">
        <v>255</v>
      </c>
      <c r="B298" s="14" t="s">
        <v>25</v>
      </c>
      <c r="C298" s="14" t="s">
        <v>256</v>
      </c>
      <c r="D298" s="14" t="s">
        <v>21</v>
      </c>
      <c r="E298" s="55">
        <v>1237200</v>
      </c>
      <c r="F298" s="55">
        <v>328494</v>
      </c>
      <c r="G298" s="55">
        <v>17000</v>
      </c>
      <c r="H298" s="53">
        <f t="shared" si="22"/>
        <v>26.55140640155189</v>
      </c>
      <c r="I298" s="54">
        <v>0</v>
      </c>
    </row>
    <row r="299" spans="1:9" ht="48.75" hidden="1" customHeight="1" x14ac:dyDescent="0.2">
      <c r="A299" s="15" t="s">
        <v>0</v>
      </c>
      <c r="B299" s="4" t="s">
        <v>0</v>
      </c>
      <c r="C299" s="4" t="s">
        <v>0</v>
      </c>
      <c r="D299" s="4" t="s">
        <v>0</v>
      </c>
      <c r="E299" s="57" t="s">
        <v>0</v>
      </c>
      <c r="F299" s="57" t="s">
        <v>0</v>
      </c>
      <c r="G299" s="58"/>
      <c r="H299" s="53" t="e">
        <f t="shared" si="22"/>
        <v>#VALUE!</v>
      </c>
      <c r="I299" s="54" t="e">
        <f t="shared" si="23"/>
        <v>#VALUE!</v>
      </c>
    </row>
    <row r="300" spans="1:9" ht="48" customHeight="1" x14ac:dyDescent="0.2">
      <c r="A300" s="37" t="s">
        <v>385</v>
      </c>
      <c r="B300" s="7" t="s">
        <v>434</v>
      </c>
      <c r="C300" s="38" t="s">
        <v>275</v>
      </c>
      <c r="D300" s="14" t="s">
        <v>276</v>
      </c>
      <c r="E300" s="55">
        <v>303936</v>
      </c>
      <c r="F300" s="55">
        <v>303936</v>
      </c>
      <c r="G300" s="55">
        <f>453500+10182</f>
        <v>463682</v>
      </c>
      <c r="H300" s="53">
        <f t="shared" si="22"/>
        <v>100</v>
      </c>
      <c r="I300" s="54">
        <f t="shared" si="23"/>
        <v>65.548371513235367</v>
      </c>
    </row>
    <row r="301" spans="1:9" ht="48.75" customHeight="1" x14ac:dyDescent="0.2">
      <c r="A301" s="43" t="s">
        <v>0</v>
      </c>
      <c r="B301" s="7" t="s">
        <v>434</v>
      </c>
      <c r="C301" s="38" t="s">
        <v>0</v>
      </c>
      <c r="D301" s="14" t="s">
        <v>114</v>
      </c>
      <c r="E301" s="55">
        <v>12302921.539999999</v>
      </c>
      <c r="F301" s="55">
        <v>12255188</v>
      </c>
      <c r="G301" s="55">
        <f>640000+100000</f>
        <v>740000</v>
      </c>
      <c r="H301" s="53">
        <f t="shared" si="22"/>
        <v>99.612014594705784</v>
      </c>
      <c r="I301" s="54">
        <f t="shared" si="23"/>
        <v>1656.1064864864863</v>
      </c>
    </row>
    <row r="302" spans="1:9" ht="52.5" customHeight="1" x14ac:dyDescent="0.2">
      <c r="A302" s="44"/>
      <c r="B302" s="30" t="s">
        <v>19</v>
      </c>
      <c r="C302" s="4" t="s">
        <v>0</v>
      </c>
      <c r="D302" s="30">
        <v>240</v>
      </c>
      <c r="E302" s="55">
        <v>0</v>
      </c>
      <c r="F302" s="55">
        <v>0</v>
      </c>
      <c r="G302" s="55">
        <v>359105.96</v>
      </c>
      <c r="H302" s="53">
        <v>0</v>
      </c>
      <c r="I302" s="54">
        <f t="shared" si="23"/>
        <v>0</v>
      </c>
    </row>
    <row r="303" spans="1:9" ht="78.75" x14ac:dyDescent="0.2">
      <c r="A303" s="13" t="s">
        <v>257</v>
      </c>
      <c r="B303" s="14" t="s">
        <v>25</v>
      </c>
      <c r="C303" s="14" t="s">
        <v>258</v>
      </c>
      <c r="D303" s="14" t="s">
        <v>21</v>
      </c>
      <c r="E303" s="55">
        <v>5693000</v>
      </c>
      <c r="F303" s="55">
        <v>193520</v>
      </c>
      <c r="G303" s="55">
        <v>18637</v>
      </c>
      <c r="H303" s="53">
        <f t="shared" si="22"/>
        <v>3.3992622518882838</v>
      </c>
      <c r="I303" s="54">
        <f t="shared" si="23"/>
        <v>1038.3645436497291</v>
      </c>
    </row>
    <row r="304" spans="1:9" hidden="1" x14ac:dyDescent="0.2">
      <c r="A304" s="15" t="s">
        <v>0</v>
      </c>
      <c r="B304" s="4" t="s">
        <v>0</v>
      </c>
      <c r="C304" s="4" t="s">
        <v>0</v>
      </c>
      <c r="D304" s="4" t="s">
        <v>0</v>
      </c>
      <c r="E304" s="57" t="s">
        <v>0</v>
      </c>
      <c r="F304" s="57" t="s">
        <v>0</v>
      </c>
      <c r="G304" s="58"/>
      <c r="H304" s="53" t="e">
        <f t="shared" si="22"/>
        <v>#VALUE!</v>
      </c>
      <c r="I304" s="54" t="e">
        <f t="shared" si="23"/>
        <v>#VALUE!</v>
      </c>
    </row>
    <row r="305" spans="1:9" ht="110.25" x14ac:dyDescent="0.2">
      <c r="A305" s="13" t="s">
        <v>271</v>
      </c>
      <c r="B305" s="14" t="s">
        <v>25</v>
      </c>
      <c r="C305" s="14" t="s">
        <v>272</v>
      </c>
      <c r="D305" s="14" t="s">
        <v>86</v>
      </c>
      <c r="E305" s="55">
        <v>4462100</v>
      </c>
      <c r="F305" s="55">
        <v>2288786.1</v>
      </c>
      <c r="G305" s="55">
        <v>2266480.71</v>
      </c>
      <c r="H305" s="53">
        <f t="shared" si="22"/>
        <v>51.293922144281844</v>
      </c>
      <c r="I305" s="54">
        <f t="shared" si="23"/>
        <v>100.98414206225475</v>
      </c>
    </row>
    <row r="306" spans="1:9" hidden="1" x14ac:dyDescent="0.2">
      <c r="A306" s="15" t="s">
        <v>0</v>
      </c>
      <c r="B306" s="4" t="s">
        <v>0</v>
      </c>
      <c r="C306" s="4" t="s">
        <v>0</v>
      </c>
      <c r="D306" s="4" t="s">
        <v>0</v>
      </c>
      <c r="E306" s="57" t="s">
        <v>0</v>
      </c>
      <c r="F306" s="57" t="s">
        <v>0</v>
      </c>
      <c r="G306" s="58"/>
      <c r="H306" s="53" t="e">
        <f t="shared" si="22"/>
        <v>#VALUE!</v>
      </c>
      <c r="I306" s="54" t="e">
        <f t="shared" si="23"/>
        <v>#VALUE!</v>
      </c>
    </row>
    <row r="307" spans="1:9" ht="31.5" x14ac:dyDescent="0.2">
      <c r="A307" s="13" t="s">
        <v>259</v>
      </c>
      <c r="B307" s="14" t="s">
        <v>25</v>
      </c>
      <c r="C307" s="14" t="s">
        <v>260</v>
      </c>
      <c r="D307" s="14" t="s">
        <v>21</v>
      </c>
      <c r="E307" s="55">
        <v>2500000</v>
      </c>
      <c r="F307" s="55">
        <v>2324406.25</v>
      </c>
      <c r="G307" s="55">
        <v>2505186.5499999998</v>
      </c>
      <c r="H307" s="53">
        <f t="shared" si="22"/>
        <v>92.976250000000007</v>
      </c>
      <c r="I307" s="54">
        <f t="shared" si="23"/>
        <v>92.783758957990585</v>
      </c>
    </row>
    <row r="308" spans="1:9" hidden="1" x14ac:dyDescent="0.2">
      <c r="A308" s="15" t="s">
        <v>0</v>
      </c>
      <c r="B308" s="4" t="s">
        <v>0</v>
      </c>
      <c r="C308" s="4" t="s">
        <v>0</v>
      </c>
      <c r="D308" s="4" t="s">
        <v>0</v>
      </c>
      <c r="E308" s="57" t="s">
        <v>0</v>
      </c>
      <c r="F308" s="57" t="s">
        <v>0</v>
      </c>
      <c r="G308" s="58"/>
      <c r="H308" s="53" t="e">
        <f t="shared" si="22"/>
        <v>#VALUE!</v>
      </c>
      <c r="I308" s="54" t="e">
        <f t="shared" si="23"/>
        <v>#VALUE!</v>
      </c>
    </row>
    <row r="309" spans="1:9" ht="31.5" x14ac:dyDescent="0.2">
      <c r="A309" s="13" t="s">
        <v>259</v>
      </c>
      <c r="B309" s="14" t="s">
        <v>19</v>
      </c>
      <c r="C309" s="14" t="s">
        <v>260</v>
      </c>
      <c r="D309" s="14" t="s">
        <v>21</v>
      </c>
      <c r="E309" s="55">
        <v>6470000</v>
      </c>
      <c r="F309" s="55">
        <v>4987236.66</v>
      </c>
      <c r="G309" s="55">
        <v>3614909.63</v>
      </c>
      <c r="H309" s="53">
        <f t="shared" si="22"/>
        <v>77.082483153013911</v>
      </c>
      <c r="I309" s="54">
        <f t="shared" si="23"/>
        <v>137.96296921536043</v>
      </c>
    </row>
    <row r="310" spans="1:9" hidden="1" x14ac:dyDescent="0.2">
      <c r="A310" s="15" t="s">
        <v>0</v>
      </c>
      <c r="B310" s="4" t="s">
        <v>0</v>
      </c>
      <c r="C310" s="4" t="s">
        <v>0</v>
      </c>
      <c r="D310" s="4" t="s">
        <v>0</v>
      </c>
      <c r="E310" s="57" t="s">
        <v>0</v>
      </c>
      <c r="F310" s="57" t="s">
        <v>0</v>
      </c>
      <c r="G310" s="58"/>
      <c r="H310" s="53" t="e">
        <f t="shared" si="22"/>
        <v>#VALUE!</v>
      </c>
      <c r="I310" s="54" t="e">
        <f t="shared" si="23"/>
        <v>#VALUE!</v>
      </c>
    </row>
    <row r="311" spans="1:9" ht="47.25" x14ac:dyDescent="0.2">
      <c r="A311" s="13" t="s">
        <v>285</v>
      </c>
      <c r="B311" s="14" t="s">
        <v>19</v>
      </c>
      <c r="C311" s="14" t="s">
        <v>286</v>
      </c>
      <c r="D311" s="14" t="s">
        <v>21</v>
      </c>
      <c r="E311" s="55">
        <v>7847112.4000000004</v>
      </c>
      <c r="F311" s="55">
        <v>3398695.3</v>
      </c>
      <c r="G311" s="55">
        <v>2570131.1800000002</v>
      </c>
      <c r="H311" s="53">
        <f t="shared" si="22"/>
        <v>43.311413507980333</v>
      </c>
      <c r="I311" s="54">
        <f t="shared" si="23"/>
        <v>132.23820349901359</v>
      </c>
    </row>
    <row r="312" spans="1:9" hidden="1" x14ac:dyDescent="0.2">
      <c r="A312" s="15" t="s">
        <v>0</v>
      </c>
      <c r="B312" s="4" t="s">
        <v>0</v>
      </c>
      <c r="C312" s="4" t="s">
        <v>0</v>
      </c>
      <c r="D312" s="4" t="s">
        <v>0</v>
      </c>
      <c r="E312" s="57" t="s">
        <v>0</v>
      </c>
      <c r="F312" s="57" t="s">
        <v>0</v>
      </c>
      <c r="G312" s="58"/>
      <c r="H312" s="53" t="e">
        <f t="shared" si="22"/>
        <v>#VALUE!</v>
      </c>
      <c r="I312" s="54" t="e">
        <f t="shared" si="23"/>
        <v>#VALUE!</v>
      </c>
    </row>
    <row r="313" spans="1:9" ht="31.5" x14ac:dyDescent="0.2">
      <c r="A313" s="13" t="s">
        <v>287</v>
      </c>
      <c r="B313" s="14" t="s">
        <v>19</v>
      </c>
      <c r="C313" s="14" t="s">
        <v>288</v>
      </c>
      <c r="D313" s="14" t="s">
        <v>21</v>
      </c>
      <c r="E313" s="55">
        <v>3900000</v>
      </c>
      <c r="F313" s="55">
        <v>1831293.48</v>
      </c>
      <c r="G313" s="55">
        <v>1483141.26</v>
      </c>
      <c r="H313" s="53">
        <f t="shared" si="22"/>
        <v>46.956243076923073</v>
      </c>
      <c r="I313" s="54">
        <f t="shared" si="23"/>
        <v>123.47397576950965</v>
      </c>
    </row>
    <row r="314" spans="1:9" hidden="1" x14ac:dyDescent="0.2">
      <c r="A314" s="15" t="s">
        <v>0</v>
      </c>
      <c r="B314" s="4" t="s">
        <v>0</v>
      </c>
      <c r="C314" s="4" t="s">
        <v>0</v>
      </c>
      <c r="D314" s="4" t="s">
        <v>0</v>
      </c>
      <c r="E314" s="57" t="s">
        <v>0</v>
      </c>
      <c r="F314" s="57" t="s">
        <v>0</v>
      </c>
      <c r="G314" s="58"/>
      <c r="H314" s="53" t="e">
        <f t="shared" si="22"/>
        <v>#VALUE!</v>
      </c>
      <c r="I314" s="54" t="e">
        <f t="shared" si="23"/>
        <v>#VALUE!</v>
      </c>
    </row>
    <row r="315" spans="1:9" ht="81.75" customHeight="1" x14ac:dyDescent="0.2">
      <c r="A315" s="13" t="s">
        <v>386</v>
      </c>
      <c r="B315" s="14" t="s">
        <v>19</v>
      </c>
      <c r="C315" s="14" t="s">
        <v>387</v>
      </c>
      <c r="D315" s="14" t="s">
        <v>21</v>
      </c>
      <c r="E315" s="55">
        <v>100000</v>
      </c>
      <c r="F315" s="55">
        <v>0</v>
      </c>
      <c r="G315" s="55">
        <v>0</v>
      </c>
      <c r="H315" s="53">
        <f t="shared" si="22"/>
        <v>0</v>
      </c>
      <c r="I315" s="54">
        <v>0</v>
      </c>
    </row>
    <row r="316" spans="1:9" hidden="1" x14ac:dyDescent="0.2">
      <c r="A316" s="15" t="s">
        <v>0</v>
      </c>
      <c r="B316" s="4" t="s">
        <v>0</v>
      </c>
      <c r="C316" s="4" t="s">
        <v>0</v>
      </c>
      <c r="D316" s="4" t="s">
        <v>0</v>
      </c>
      <c r="E316" s="57" t="s">
        <v>0</v>
      </c>
      <c r="F316" s="57" t="s">
        <v>0</v>
      </c>
      <c r="G316" s="58"/>
      <c r="H316" s="53" t="e">
        <f t="shared" si="22"/>
        <v>#VALUE!</v>
      </c>
      <c r="I316" s="54" t="e">
        <f t="shared" si="23"/>
        <v>#VALUE!</v>
      </c>
    </row>
    <row r="317" spans="1:9" ht="31.5" x14ac:dyDescent="0.2">
      <c r="A317" s="13" t="s">
        <v>289</v>
      </c>
      <c r="B317" s="14" t="s">
        <v>19</v>
      </c>
      <c r="C317" s="14" t="s">
        <v>290</v>
      </c>
      <c r="D317" s="14" t="s">
        <v>21</v>
      </c>
      <c r="E317" s="55">
        <v>2800000</v>
      </c>
      <c r="F317" s="55">
        <v>1220003.01</v>
      </c>
      <c r="G317" s="55">
        <v>813135.81</v>
      </c>
      <c r="H317" s="53">
        <f t="shared" si="22"/>
        <v>43.571536071428575</v>
      </c>
      <c r="I317" s="54">
        <f t="shared" si="23"/>
        <v>150.03680750451761</v>
      </c>
    </row>
    <row r="318" spans="1:9" ht="47.25" x14ac:dyDescent="0.2">
      <c r="A318" s="13" t="s">
        <v>261</v>
      </c>
      <c r="B318" s="14" t="s">
        <v>25</v>
      </c>
      <c r="C318" s="14" t="s">
        <v>262</v>
      </c>
      <c r="D318" s="14" t="s">
        <v>21</v>
      </c>
      <c r="E318" s="55">
        <v>626600</v>
      </c>
      <c r="F318" s="55">
        <v>109980.64</v>
      </c>
      <c r="G318" s="55">
        <v>180690</v>
      </c>
      <c r="H318" s="53">
        <f t="shared" si="22"/>
        <v>17.551969358442388</v>
      </c>
      <c r="I318" s="54">
        <f t="shared" si="23"/>
        <v>60.867031933145164</v>
      </c>
    </row>
    <row r="319" spans="1:9" x14ac:dyDescent="0.2">
      <c r="A319" s="37" t="s">
        <v>261</v>
      </c>
      <c r="B319" s="7">
        <v>14</v>
      </c>
      <c r="C319" s="38" t="s">
        <v>262</v>
      </c>
      <c r="D319" s="14" t="s">
        <v>21</v>
      </c>
      <c r="E319" s="55">
        <v>16133000</v>
      </c>
      <c r="F319" s="55">
        <v>8512913.7899999991</v>
      </c>
      <c r="G319" s="55">
        <f>7045577.83</f>
        <v>7045577.8300000001</v>
      </c>
      <c r="H319" s="53">
        <f t="shared" si="22"/>
        <v>52.767084795140399</v>
      </c>
      <c r="I319" s="54">
        <f t="shared" si="23"/>
        <v>120.82633951969272</v>
      </c>
    </row>
    <row r="320" spans="1:9" ht="34.5" customHeight="1" x14ac:dyDescent="0.2">
      <c r="A320" s="37" t="s">
        <v>0</v>
      </c>
      <c r="B320" s="14" t="s">
        <v>19</v>
      </c>
      <c r="C320" s="38" t="s">
        <v>0</v>
      </c>
      <c r="D320" s="14" t="s">
        <v>36</v>
      </c>
      <c r="E320" s="55">
        <v>144000</v>
      </c>
      <c r="F320" s="55">
        <v>12279.6</v>
      </c>
      <c r="G320" s="55">
        <v>0</v>
      </c>
      <c r="H320" s="53">
        <f t="shared" si="22"/>
        <v>8.5274999999999999</v>
      </c>
      <c r="I320" s="54">
        <v>0</v>
      </c>
    </row>
    <row r="321" spans="1:9" ht="63" x14ac:dyDescent="0.2">
      <c r="A321" s="13" t="s">
        <v>263</v>
      </c>
      <c r="B321" s="7" t="s">
        <v>435</v>
      </c>
      <c r="C321" s="14" t="s">
        <v>264</v>
      </c>
      <c r="D321" s="14" t="s">
        <v>21</v>
      </c>
      <c r="E321" s="55">
        <v>800000</v>
      </c>
      <c r="F321" s="55">
        <v>0</v>
      </c>
      <c r="G321" s="55">
        <f>350000+40260+200000</f>
        <v>590260</v>
      </c>
      <c r="H321" s="53">
        <f t="shared" si="22"/>
        <v>0</v>
      </c>
      <c r="I321" s="54">
        <v>0</v>
      </c>
    </row>
    <row r="322" spans="1:9" ht="78.75" x14ac:dyDescent="0.2">
      <c r="A322" s="19" t="s">
        <v>273</v>
      </c>
      <c r="B322" s="14" t="s">
        <v>25</v>
      </c>
      <c r="C322" s="14" t="s">
        <v>274</v>
      </c>
      <c r="D322" s="14" t="s">
        <v>74</v>
      </c>
      <c r="E322" s="55">
        <v>30000</v>
      </c>
      <c r="F322" s="55">
        <v>0</v>
      </c>
      <c r="G322" s="55">
        <v>60000</v>
      </c>
      <c r="H322" s="53">
        <f t="shared" si="22"/>
        <v>0</v>
      </c>
      <c r="I322" s="54">
        <v>0</v>
      </c>
    </row>
    <row r="323" spans="1:9" ht="157.5" x14ac:dyDescent="0.2">
      <c r="A323" s="13" t="s">
        <v>297</v>
      </c>
      <c r="B323" s="14" t="s">
        <v>19</v>
      </c>
      <c r="C323" s="14" t="s">
        <v>298</v>
      </c>
      <c r="D323" s="14" t="s">
        <v>43</v>
      </c>
      <c r="E323" s="55">
        <v>716100</v>
      </c>
      <c r="F323" s="55">
        <v>302272.86</v>
      </c>
      <c r="G323" s="55">
        <v>286056.02</v>
      </c>
      <c r="H323" s="53">
        <f t="shared" si="22"/>
        <v>42.210984499371598</v>
      </c>
      <c r="I323" s="54">
        <f t="shared" si="23"/>
        <v>105.6691133436031</v>
      </c>
    </row>
    <row r="324" spans="1:9" ht="63" x14ac:dyDescent="0.2">
      <c r="A324" s="13" t="s">
        <v>281</v>
      </c>
      <c r="B324" s="14" t="s">
        <v>118</v>
      </c>
      <c r="C324" s="14" t="s">
        <v>282</v>
      </c>
      <c r="D324" s="14" t="s">
        <v>283</v>
      </c>
      <c r="E324" s="55">
        <v>50000</v>
      </c>
      <c r="F324" s="55">
        <v>0</v>
      </c>
      <c r="G324" s="55">
        <v>0</v>
      </c>
      <c r="H324" s="53">
        <f t="shared" si="22"/>
        <v>0</v>
      </c>
      <c r="I324" s="54">
        <v>0</v>
      </c>
    </row>
    <row r="325" spans="1:9" ht="63" x14ac:dyDescent="0.2">
      <c r="A325" s="13" t="s">
        <v>295</v>
      </c>
      <c r="B325" s="14" t="s">
        <v>19</v>
      </c>
      <c r="C325" s="14" t="s">
        <v>296</v>
      </c>
      <c r="D325" s="14" t="s">
        <v>36</v>
      </c>
      <c r="E325" s="55">
        <v>3000000</v>
      </c>
      <c r="F325" s="55">
        <v>2570868.7000000002</v>
      </c>
      <c r="G325" s="55">
        <v>1793537.8</v>
      </c>
      <c r="H325" s="53">
        <f t="shared" si="22"/>
        <v>85.695623333333344</v>
      </c>
      <c r="I325" s="54">
        <f t="shared" si="23"/>
        <v>143.34064774101779</v>
      </c>
    </row>
    <row r="326" spans="1:9" ht="110.25" x14ac:dyDescent="0.2">
      <c r="A326" s="13" t="s">
        <v>291</v>
      </c>
      <c r="B326" s="14" t="s">
        <v>25</v>
      </c>
      <c r="C326" s="14" t="s">
        <v>292</v>
      </c>
      <c r="D326" s="14" t="s">
        <v>21</v>
      </c>
      <c r="E326" s="55">
        <v>50402.46</v>
      </c>
      <c r="F326" s="55">
        <v>50402.46</v>
      </c>
      <c r="G326" s="55">
        <v>0</v>
      </c>
      <c r="H326" s="53">
        <f t="shared" si="22"/>
        <v>100</v>
      </c>
      <c r="I326" s="54">
        <v>0</v>
      </c>
    </row>
    <row r="327" spans="1:9" ht="110.25" x14ac:dyDescent="0.2">
      <c r="A327" s="13" t="s">
        <v>291</v>
      </c>
      <c r="B327" s="14" t="s">
        <v>19</v>
      </c>
      <c r="C327" s="14" t="s">
        <v>292</v>
      </c>
      <c r="D327" s="14" t="s">
        <v>21</v>
      </c>
      <c r="E327" s="55">
        <v>2889070</v>
      </c>
      <c r="F327" s="55">
        <v>1990255.71</v>
      </c>
      <c r="G327" s="55">
        <v>1801994.51</v>
      </c>
      <c r="H327" s="53">
        <f t="shared" si="22"/>
        <v>68.88914806494823</v>
      </c>
      <c r="I327" s="54">
        <f t="shared" si="23"/>
        <v>110.44737922092781</v>
      </c>
    </row>
    <row r="328" spans="1:9" ht="63" x14ac:dyDescent="0.2">
      <c r="A328" s="13" t="s">
        <v>293</v>
      </c>
      <c r="B328" s="14" t="s">
        <v>19</v>
      </c>
      <c r="C328" s="14" t="s">
        <v>294</v>
      </c>
      <c r="D328" s="14" t="s">
        <v>21</v>
      </c>
      <c r="E328" s="55">
        <v>550000</v>
      </c>
      <c r="F328" s="55">
        <v>282933.61</v>
      </c>
      <c r="G328" s="55">
        <v>346133.27</v>
      </c>
      <c r="H328" s="53">
        <f t="shared" ref="H328:H349" si="24">F328/E328*100</f>
        <v>51.442474545454544</v>
      </c>
      <c r="I328" s="54">
        <f t="shared" si="23"/>
        <v>81.74123510288392</v>
      </c>
    </row>
    <row r="329" spans="1:9" ht="47.25" x14ac:dyDescent="0.2">
      <c r="A329" s="13" t="s">
        <v>265</v>
      </c>
      <c r="B329" s="14" t="s">
        <v>25</v>
      </c>
      <c r="C329" s="14" t="s">
        <v>266</v>
      </c>
      <c r="D329" s="14" t="s">
        <v>21</v>
      </c>
      <c r="E329" s="55">
        <v>1000000</v>
      </c>
      <c r="F329" s="55">
        <v>428454.46</v>
      </c>
      <c r="G329" s="55">
        <v>476510.11</v>
      </c>
      <c r="H329" s="53">
        <f t="shared" si="24"/>
        <v>42.845446000000003</v>
      </c>
      <c r="I329" s="54">
        <f t="shared" si="23"/>
        <v>89.915082809051</v>
      </c>
    </row>
    <row r="330" spans="1:9" ht="94.5" x14ac:dyDescent="0.2">
      <c r="A330" s="13" t="s">
        <v>267</v>
      </c>
      <c r="B330" s="14" t="s">
        <v>19</v>
      </c>
      <c r="C330" s="14" t="s">
        <v>268</v>
      </c>
      <c r="D330" s="14" t="s">
        <v>21</v>
      </c>
      <c r="E330" s="55">
        <v>800000</v>
      </c>
      <c r="F330" s="55">
        <v>0</v>
      </c>
      <c r="G330" s="55">
        <v>0</v>
      </c>
      <c r="H330" s="53">
        <f t="shared" si="24"/>
        <v>0</v>
      </c>
      <c r="I330" s="54">
        <v>0</v>
      </c>
    </row>
    <row r="331" spans="1:9" ht="47.25" x14ac:dyDescent="0.2">
      <c r="A331" s="13" t="s">
        <v>269</v>
      </c>
      <c r="B331" s="14" t="s">
        <v>25</v>
      </c>
      <c r="C331" s="14" t="s">
        <v>270</v>
      </c>
      <c r="D331" s="14" t="s">
        <v>21</v>
      </c>
      <c r="E331" s="55">
        <v>500000</v>
      </c>
      <c r="F331" s="55">
        <v>0</v>
      </c>
      <c r="G331" s="55">
        <v>0</v>
      </c>
      <c r="H331" s="53">
        <f t="shared" si="24"/>
        <v>0</v>
      </c>
      <c r="I331" s="54">
        <v>0</v>
      </c>
    </row>
    <row r="332" spans="1:9" ht="63" x14ac:dyDescent="0.2">
      <c r="A332" s="11" t="s">
        <v>301</v>
      </c>
      <c r="B332" s="12" t="s">
        <v>12</v>
      </c>
      <c r="C332" s="12" t="s">
        <v>302</v>
      </c>
      <c r="D332" s="12" t="s">
        <v>12</v>
      </c>
      <c r="E332" s="20">
        <f>E333+E334+E335+E336+E337+E338+E339+E340+E341+E342+E343+E344+E345+E346+E347+E348+E349+E350+E351</f>
        <v>38352181.510000005</v>
      </c>
      <c r="F332" s="20">
        <f>F333+F334+F335+F336+F337+F338+F339+F340+F341+F342+F343+F344+F345+F346+F347+F348+F349+F350+F351</f>
        <v>14369072.769999998</v>
      </c>
      <c r="G332" s="20">
        <f>G333+G334+G335+G336+G337+G338+G339+G340+G341+G342+G343+G344+G345+G346+G347+G348+G349+G350+G351</f>
        <v>15443746.199999999</v>
      </c>
      <c r="H332" s="53">
        <f t="shared" si="24"/>
        <v>37.466115887706117</v>
      </c>
      <c r="I332" s="54">
        <f t="shared" si="23"/>
        <v>93.041368227095049</v>
      </c>
    </row>
    <row r="333" spans="1:9" ht="94.5" x14ac:dyDescent="0.2">
      <c r="A333" s="13" t="s">
        <v>317</v>
      </c>
      <c r="B333" s="14" t="s">
        <v>25</v>
      </c>
      <c r="C333" s="14" t="s">
        <v>318</v>
      </c>
      <c r="D333" s="14" t="s">
        <v>21</v>
      </c>
      <c r="E333" s="55">
        <v>18787</v>
      </c>
      <c r="F333" s="55">
        <v>0</v>
      </c>
      <c r="G333" s="55">
        <v>0</v>
      </c>
      <c r="H333" s="53">
        <f t="shared" si="24"/>
        <v>0</v>
      </c>
      <c r="I333" s="54">
        <v>0</v>
      </c>
    </row>
    <row r="334" spans="1:9" ht="47.25" x14ac:dyDescent="0.2">
      <c r="A334" s="13" t="s">
        <v>303</v>
      </c>
      <c r="B334" s="14" t="s">
        <v>25</v>
      </c>
      <c r="C334" s="14" t="s">
        <v>304</v>
      </c>
      <c r="D334" s="14" t="s">
        <v>236</v>
      </c>
      <c r="E334" s="55">
        <v>2154869</v>
      </c>
      <c r="F334" s="55">
        <v>901207.55</v>
      </c>
      <c r="G334" s="55">
        <v>980720.74</v>
      </c>
      <c r="H334" s="53">
        <f t="shared" si="24"/>
        <v>41.821918176928627</v>
      </c>
      <c r="I334" s="54">
        <f t="shared" si="23"/>
        <v>91.892371930464122</v>
      </c>
    </row>
    <row r="335" spans="1:9" x14ac:dyDescent="0.2">
      <c r="A335" s="37" t="s">
        <v>305</v>
      </c>
      <c r="B335" s="14" t="s">
        <v>25</v>
      </c>
      <c r="C335" s="38" t="s">
        <v>306</v>
      </c>
      <c r="D335" s="14" t="s">
        <v>236</v>
      </c>
      <c r="E335" s="55">
        <v>1638246</v>
      </c>
      <c r="F335" s="55">
        <v>787804.32</v>
      </c>
      <c r="G335" s="55">
        <v>577598.68000000005</v>
      </c>
      <c r="H335" s="53">
        <f t="shared" si="24"/>
        <v>48.088279782157258</v>
      </c>
      <c r="I335" s="54">
        <f t="shared" ref="I335:I352" si="25">F335/G335*100</f>
        <v>136.39302638295501</v>
      </c>
    </row>
    <row r="336" spans="1:9" x14ac:dyDescent="0.2">
      <c r="A336" s="37" t="s">
        <v>0</v>
      </c>
      <c r="B336" s="14" t="s">
        <v>25</v>
      </c>
      <c r="C336" s="38" t="s">
        <v>0</v>
      </c>
      <c r="D336" s="14" t="s">
        <v>21</v>
      </c>
      <c r="E336" s="55">
        <v>85131</v>
      </c>
      <c r="F336" s="55">
        <v>76200</v>
      </c>
      <c r="G336" s="55">
        <v>54049</v>
      </c>
      <c r="H336" s="53">
        <f t="shared" si="24"/>
        <v>89.509109490079993</v>
      </c>
      <c r="I336" s="54">
        <v>0</v>
      </c>
    </row>
    <row r="337" spans="1:9" x14ac:dyDescent="0.2">
      <c r="A337" s="37" t="s">
        <v>307</v>
      </c>
      <c r="B337" s="14" t="s">
        <v>25</v>
      </c>
      <c r="C337" s="38" t="s">
        <v>308</v>
      </c>
      <c r="D337" s="14" t="s">
        <v>236</v>
      </c>
      <c r="E337" s="55">
        <v>1168432</v>
      </c>
      <c r="F337" s="55">
        <v>398132.7</v>
      </c>
      <c r="G337" s="55">
        <v>444128.67</v>
      </c>
      <c r="H337" s="53">
        <f t="shared" si="24"/>
        <v>34.074101017431907</v>
      </c>
      <c r="I337" s="54">
        <f t="shared" si="25"/>
        <v>89.643548568931621</v>
      </c>
    </row>
    <row r="338" spans="1:9" x14ac:dyDescent="0.2">
      <c r="A338" s="37" t="s">
        <v>0</v>
      </c>
      <c r="B338" s="14" t="s">
        <v>25</v>
      </c>
      <c r="C338" s="38" t="s">
        <v>0</v>
      </c>
      <c r="D338" s="14" t="s">
        <v>21</v>
      </c>
      <c r="E338" s="55">
        <v>81134</v>
      </c>
      <c r="F338" s="55">
        <v>19750</v>
      </c>
      <c r="G338" s="55">
        <v>0</v>
      </c>
      <c r="H338" s="53">
        <f t="shared" si="24"/>
        <v>24.342445830354723</v>
      </c>
      <c r="I338" s="54">
        <v>0</v>
      </c>
    </row>
    <row r="339" spans="1:9" ht="94.5" x14ac:dyDescent="0.2">
      <c r="A339" s="13" t="s">
        <v>323</v>
      </c>
      <c r="B339" s="14" t="s">
        <v>19</v>
      </c>
      <c r="C339" s="14" t="s">
        <v>324</v>
      </c>
      <c r="D339" s="14" t="s">
        <v>21</v>
      </c>
      <c r="E339" s="55">
        <v>2299668.31</v>
      </c>
      <c r="F339" s="55">
        <v>619638.22</v>
      </c>
      <c r="G339" s="55">
        <v>1367637.19</v>
      </c>
      <c r="H339" s="53">
        <f t="shared" si="24"/>
        <v>26.944677947925456</v>
      </c>
      <c r="I339" s="54">
        <v>0</v>
      </c>
    </row>
    <row r="340" spans="1:9" ht="173.25" x14ac:dyDescent="0.2">
      <c r="A340" s="13" t="s">
        <v>319</v>
      </c>
      <c r="B340" s="14" t="s">
        <v>73</v>
      </c>
      <c r="C340" s="14" t="s">
        <v>320</v>
      </c>
      <c r="D340" s="7" t="s">
        <v>394</v>
      </c>
      <c r="E340" s="55">
        <f>15000+26681840.28</f>
        <v>26696840.280000001</v>
      </c>
      <c r="F340" s="55">
        <f>9152.92+9784801.28</f>
        <v>9793954.1999999993</v>
      </c>
      <c r="G340" s="55">
        <f>87111.58+10306561.71</f>
        <v>10393673.290000001</v>
      </c>
      <c r="H340" s="53">
        <f t="shared" si="24"/>
        <v>36.685817861888182</v>
      </c>
      <c r="I340" s="54">
        <f t="shared" si="25"/>
        <v>94.229960156848435</v>
      </c>
    </row>
    <row r="341" spans="1:9" x14ac:dyDescent="0.2">
      <c r="A341" s="37" t="s">
        <v>309</v>
      </c>
      <c r="B341" s="14" t="s">
        <v>25</v>
      </c>
      <c r="C341" s="38" t="s">
        <v>310</v>
      </c>
      <c r="D341" s="14" t="s">
        <v>236</v>
      </c>
      <c r="E341" s="55">
        <v>964623</v>
      </c>
      <c r="F341" s="55">
        <v>437068.78</v>
      </c>
      <c r="G341" s="55">
        <v>429221.43</v>
      </c>
      <c r="H341" s="53">
        <f t="shared" si="24"/>
        <v>45.309802897090364</v>
      </c>
      <c r="I341" s="54">
        <f t="shared" si="25"/>
        <v>101.82827544281747</v>
      </c>
    </row>
    <row r="342" spans="1:9" x14ac:dyDescent="0.2">
      <c r="A342" s="37" t="s">
        <v>0</v>
      </c>
      <c r="B342" s="14" t="s">
        <v>25</v>
      </c>
      <c r="C342" s="38" t="s">
        <v>0</v>
      </c>
      <c r="D342" s="14" t="s">
        <v>21</v>
      </c>
      <c r="E342" s="55">
        <v>256326</v>
      </c>
      <c r="F342" s="55">
        <v>2900</v>
      </c>
      <c r="G342" s="55">
        <v>0</v>
      </c>
      <c r="H342" s="53">
        <f t="shared" si="24"/>
        <v>1.1313717687632154</v>
      </c>
      <c r="I342" s="54">
        <v>0</v>
      </c>
    </row>
    <row r="343" spans="1:9" ht="62.25" customHeight="1" x14ac:dyDescent="0.2">
      <c r="A343" s="37" t="s">
        <v>321</v>
      </c>
      <c r="B343" s="14" t="s">
        <v>19</v>
      </c>
      <c r="C343" s="38" t="s">
        <v>322</v>
      </c>
      <c r="D343" s="14" t="s">
        <v>113</v>
      </c>
      <c r="E343" s="55">
        <v>3937.07</v>
      </c>
      <c r="F343" s="55">
        <v>1968.55</v>
      </c>
      <c r="G343" s="55">
        <v>1883.76</v>
      </c>
      <c r="H343" s="53">
        <f t="shared" si="24"/>
        <v>50.000380993987918</v>
      </c>
      <c r="I343" s="54">
        <v>0</v>
      </c>
    </row>
    <row r="344" spans="1:9" ht="62.25" customHeight="1" x14ac:dyDescent="0.2">
      <c r="A344" s="37" t="s">
        <v>0</v>
      </c>
      <c r="B344" s="14" t="s">
        <v>19</v>
      </c>
      <c r="C344" s="38" t="s">
        <v>0</v>
      </c>
      <c r="D344" s="14" t="s">
        <v>21</v>
      </c>
      <c r="E344" s="55">
        <v>604.77</v>
      </c>
      <c r="F344" s="55">
        <v>0</v>
      </c>
      <c r="G344" s="55">
        <v>0</v>
      </c>
      <c r="H344" s="53">
        <f t="shared" si="24"/>
        <v>0</v>
      </c>
      <c r="I344" s="54">
        <v>0</v>
      </c>
    </row>
    <row r="345" spans="1:9" ht="189" x14ac:dyDescent="0.2">
      <c r="A345" s="13" t="s">
        <v>311</v>
      </c>
      <c r="B345" s="14" t="s">
        <v>25</v>
      </c>
      <c r="C345" s="14" t="s">
        <v>312</v>
      </c>
      <c r="D345" s="14" t="s">
        <v>236</v>
      </c>
      <c r="E345" s="55">
        <v>3387.08</v>
      </c>
      <c r="F345" s="55">
        <v>0</v>
      </c>
      <c r="G345" s="55">
        <v>0</v>
      </c>
      <c r="H345" s="53">
        <f t="shared" si="24"/>
        <v>0</v>
      </c>
      <c r="I345" s="54">
        <v>0</v>
      </c>
    </row>
    <row r="346" spans="1:9" ht="63.75" customHeight="1" x14ac:dyDescent="0.2">
      <c r="A346" s="37" t="s">
        <v>313</v>
      </c>
      <c r="B346" s="14" t="s">
        <v>25</v>
      </c>
      <c r="C346" s="38" t="s">
        <v>314</v>
      </c>
      <c r="D346" s="14" t="s">
        <v>236</v>
      </c>
      <c r="E346" s="55">
        <v>2324708</v>
      </c>
      <c r="F346" s="55">
        <v>1125634.45</v>
      </c>
      <c r="G346" s="55">
        <v>1025383.44</v>
      </c>
      <c r="H346" s="53">
        <f t="shared" si="24"/>
        <v>48.420466140263635</v>
      </c>
      <c r="I346" s="54">
        <f t="shared" si="25"/>
        <v>109.77692891158843</v>
      </c>
    </row>
    <row r="347" spans="1:9" ht="63.75" customHeight="1" x14ac:dyDescent="0.2">
      <c r="A347" s="37" t="s">
        <v>0</v>
      </c>
      <c r="B347" s="14" t="s">
        <v>25</v>
      </c>
      <c r="C347" s="38" t="s">
        <v>0</v>
      </c>
      <c r="D347" s="14" t="s">
        <v>21</v>
      </c>
      <c r="E347" s="55">
        <v>285582</v>
      </c>
      <c r="F347" s="55">
        <v>34660</v>
      </c>
      <c r="G347" s="55">
        <v>157200</v>
      </c>
      <c r="H347" s="53">
        <f t="shared" si="24"/>
        <v>12.136619254714933</v>
      </c>
      <c r="I347" s="54">
        <v>0</v>
      </c>
    </row>
    <row r="348" spans="1:9" ht="49.5" customHeight="1" x14ac:dyDescent="0.2">
      <c r="A348" s="37" t="s">
        <v>315</v>
      </c>
      <c r="B348" s="30" t="s">
        <v>25</v>
      </c>
      <c r="C348" s="38" t="s">
        <v>316</v>
      </c>
      <c r="D348" s="14" t="s">
        <v>236</v>
      </c>
      <c r="E348" s="55">
        <v>170261</v>
      </c>
      <c r="F348" s="55">
        <v>82154</v>
      </c>
      <c r="G348" s="55">
        <v>6000</v>
      </c>
      <c r="H348" s="53">
        <f t="shared" si="24"/>
        <v>48.251801645708646</v>
      </c>
      <c r="I348" s="54">
        <v>0</v>
      </c>
    </row>
    <row r="349" spans="1:9" ht="49.5" customHeight="1" x14ac:dyDescent="0.2">
      <c r="A349" s="37" t="s">
        <v>0</v>
      </c>
      <c r="B349" s="30" t="s">
        <v>25</v>
      </c>
      <c r="C349" s="38" t="s">
        <v>0</v>
      </c>
      <c r="D349" s="14" t="s">
        <v>21</v>
      </c>
      <c r="E349" s="55">
        <v>198895</v>
      </c>
      <c r="F349" s="55">
        <v>88000</v>
      </c>
      <c r="G349" s="55">
        <v>6250</v>
      </c>
      <c r="H349" s="53">
        <f t="shared" si="24"/>
        <v>44.244450589507025</v>
      </c>
      <c r="I349" s="54">
        <f t="shared" si="25"/>
        <v>1408</v>
      </c>
    </row>
    <row r="350" spans="1:9" ht="66.75" customHeight="1" x14ac:dyDescent="0.2">
      <c r="A350" s="40" t="s">
        <v>420</v>
      </c>
      <c r="B350" s="30" t="s">
        <v>25</v>
      </c>
      <c r="C350" s="41" t="s">
        <v>421</v>
      </c>
      <c r="D350" s="30" t="s">
        <v>236</v>
      </c>
      <c r="E350" s="55">
        <v>500</v>
      </c>
      <c r="F350" s="55">
        <v>0</v>
      </c>
      <c r="G350" s="55">
        <v>0</v>
      </c>
      <c r="H350" s="53">
        <f t="shared" ref="H350:H351" si="26">F350/E350*100</f>
        <v>0</v>
      </c>
      <c r="I350" s="54">
        <v>0</v>
      </c>
    </row>
    <row r="351" spans="1:9" ht="66.75" customHeight="1" x14ac:dyDescent="0.2">
      <c r="A351" s="37" t="s">
        <v>0</v>
      </c>
      <c r="B351" s="30" t="s">
        <v>25</v>
      </c>
      <c r="C351" s="38" t="s">
        <v>0</v>
      </c>
      <c r="D351" s="30" t="s">
        <v>21</v>
      </c>
      <c r="E351" s="55">
        <v>250</v>
      </c>
      <c r="F351" s="55">
        <v>0</v>
      </c>
      <c r="G351" s="55">
        <v>0</v>
      </c>
      <c r="H351" s="53">
        <f t="shared" si="26"/>
        <v>0</v>
      </c>
      <c r="I351" s="54">
        <v>0</v>
      </c>
    </row>
    <row r="352" spans="1:9" x14ac:dyDescent="0.2">
      <c r="A352" s="9" t="s">
        <v>325</v>
      </c>
      <c r="B352" s="10" t="s">
        <v>0</v>
      </c>
      <c r="C352" s="10" t="s">
        <v>0</v>
      </c>
      <c r="D352" s="10" t="s">
        <v>0</v>
      </c>
      <c r="E352" s="50">
        <f>E261+E252+E245+E236+E229+E220+E200+E195+E185+E177+E171+E162+E157+E140+E106+E53+E36+E31+E19+E8</f>
        <v>1537302203.3599999</v>
      </c>
      <c r="F352" s="50">
        <f>F261+F252+F245+F236+F229+F220+F200+F195+F185+F177+F171+F162+F157+F140+F106+F53+F36+F31+F19+F8</f>
        <v>592959508.65999985</v>
      </c>
      <c r="G352" s="50">
        <f>G261+G252+G245+G236+G229+G220+G200+G195+G185+G177+G171+G162+G157+G140+G106+G53+G36+G31+G19+G8</f>
        <v>540622924.98999989</v>
      </c>
      <c r="H352" s="60">
        <f>F352/E352*100</f>
        <v>38.571434254371049</v>
      </c>
      <c r="I352" s="52">
        <f t="shared" si="25"/>
        <v>109.68079251744052</v>
      </c>
    </row>
    <row r="355" spans="6:7" x14ac:dyDescent="0.2">
      <c r="F355" s="76"/>
      <c r="G355" s="76"/>
    </row>
  </sheetData>
  <mergeCells count="49">
    <mergeCell ref="A350:A351"/>
    <mergeCell ref="C350:C351"/>
    <mergeCell ref="A239:A242"/>
    <mergeCell ref="A293:A296"/>
    <mergeCell ref="A300:A302"/>
    <mergeCell ref="A335:A336"/>
    <mergeCell ref="C335:C336"/>
    <mergeCell ref="A346:A347"/>
    <mergeCell ref="C346:C347"/>
    <mergeCell ref="A348:A349"/>
    <mergeCell ref="C348:C349"/>
    <mergeCell ref="A337:A338"/>
    <mergeCell ref="C337:C338"/>
    <mergeCell ref="A341:A342"/>
    <mergeCell ref="C341:C342"/>
    <mergeCell ref="A343:A344"/>
    <mergeCell ref="C343:C344"/>
    <mergeCell ref="C293:C295"/>
    <mergeCell ref="C300:C301"/>
    <mergeCell ref="A319:A320"/>
    <mergeCell ref="C319:C320"/>
    <mergeCell ref="A282:A283"/>
    <mergeCell ref="C282:C283"/>
    <mergeCell ref="A285:A288"/>
    <mergeCell ref="C285:C288"/>
    <mergeCell ref="A290:A291"/>
    <mergeCell ref="C290:C291"/>
    <mergeCell ref="A268:A270"/>
    <mergeCell ref="C268:C270"/>
    <mergeCell ref="A272:A274"/>
    <mergeCell ref="C272:C274"/>
    <mergeCell ref="A276:A278"/>
    <mergeCell ref="C276:C278"/>
    <mergeCell ref="A174:A175"/>
    <mergeCell ref="C174:C175"/>
    <mergeCell ref="C239:C241"/>
    <mergeCell ref="A248:A249"/>
    <mergeCell ref="C248:C249"/>
    <mergeCell ref="A125:A126"/>
    <mergeCell ref="C125:C126"/>
    <mergeCell ref="A128:A129"/>
    <mergeCell ref="C128:C129"/>
    <mergeCell ref="A132:A134"/>
    <mergeCell ref="C132:C134"/>
    <mergeCell ref="A3:I3"/>
    <mergeCell ref="A96:A97"/>
    <mergeCell ref="C96:C97"/>
    <mergeCell ref="A102:A104"/>
    <mergeCell ref="C102:C10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2025-07-18T04:20:34Z</dcterms:modified>
</cp:coreProperties>
</file>