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940"/>
  </bookViews>
  <sheets>
    <sheet name="Доходы, расходы" sheetId="4" r:id="rId1"/>
  </sheets>
  <calcPr calcId="162913"/>
</workbook>
</file>

<file path=xl/calcChain.xml><?xml version="1.0" encoding="utf-8"?>
<calcChain xmlns="http://schemas.openxmlformats.org/spreadsheetml/2006/main">
  <c r="K43" i="4" l="1"/>
  <c r="L43" i="4" s="1"/>
  <c r="L79" i="4"/>
  <c r="L78" i="4"/>
  <c r="L77" i="4"/>
  <c r="L76" i="4"/>
  <c r="L74" i="4"/>
  <c r="L73" i="4"/>
  <c r="L71" i="4"/>
  <c r="L70" i="4"/>
  <c r="L69" i="4"/>
  <c r="L68" i="4"/>
  <c r="L66" i="4"/>
  <c r="L65" i="4"/>
  <c r="L63" i="4"/>
  <c r="L62" i="4"/>
  <c r="L61" i="4"/>
  <c r="L60" i="4"/>
  <c r="L59" i="4"/>
  <c r="L58" i="4"/>
  <c r="L56" i="4"/>
  <c r="L55" i="4"/>
  <c r="L54" i="4"/>
  <c r="L53" i="4"/>
  <c r="L51" i="4"/>
  <c r="L50" i="4"/>
  <c r="L49" i="4"/>
  <c r="L48" i="4"/>
  <c r="L47" i="4"/>
  <c r="L46" i="4"/>
  <c r="L42" i="4"/>
  <c r="L41" i="4"/>
  <c r="L40" i="4"/>
  <c r="L39" i="4"/>
  <c r="L38" i="4"/>
  <c r="L37" i="4"/>
  <c r="L36" i="4"/>
  <c r="L45" i="4"/>
  <c r="E80" i="4"/>
  <c r="E78" i="4"/>
  <c r="E75" i="4"/>
  <c r="E72" i="4"/>
  <c r="E67" i="4"/>
  <c r="E64" i="4"/>
  <c r="E57" i="4"/>
  <c r="E52" i="4"/>
  <c r="E46" i="4"/>
  <c r="E44" i="4"/>
  <c r="E24" i="4"/>
  <c r="E14" i="4"/>
  <c r="E5" i="4"/>
  <c r="E23" i="4" s="1"/>
  <c r="D26" i="4"/>
  <c r="L5" i="4"/>
  <c r="L29" i="4"/>
  <c r="I24" i="4"/>
  <c r="I27" i="4"/>
  <c r="I26" i="4"/>
  <c r="J24" i="4"/>
  <c r="J27" i="4"/>
  <c r="J26" i="4"/>
  <c r="J25" i="4"/>
  <c r="J22" i="4"/>
  <c r="J16" i="4"/>
  <c r="J13" i="4"/>
  <c r="L13" i="4" s="1"/>
  <c r="H27" i="4"/>
  <c r="H28" i="4"/>
  <c r="H26" i="4"/>
  <c r="G27" i="4"/>
  <c r="G26" i="4"/>
  <c r="K5" i="4"/>
  <c r="J5" i="4"/>
  <c r="I5" i="4"/>
  <c r="H5" i="4"/>
  <c r="G5" i="4"/>
  <c r="F5" i="4"/>
  <c r="D5" i="4"/>
  <c r="C5" i="4"/>
  <c r="L20" i="4"/>
  <c r="L22" i="4"/>
  <c r="L12" i="4"/>
  <c r="L28" i="4"/>
  <c r="L30" i="4"/>
  <c r="L25" i="4"/>
  <c r="L16" i="4"/>
  <c r="L17" i="4"/>
  <c r="L18" i="4"/>
  <c r="L19" i="4"/>
  <c r="L21" i="4"/>
  <c r="L15" i="4"/>
  <c r="L7" i="4"/>
  <c r="L8" i="4"/>
  <c r="L9" i="4"/>
  <c r="L10" i="4"/>
  <c r="L11" i="4"/>
  <c r="L6" i="4"/>
  <c r="K24" i="4"/>
  <c r="I14" i="4"/>
  <c r="K14" i="4"/>
  <c r="K23" i="4" s="1"/>
  <c r="K31" i="4" s="1"/>
  <c r="L27" i="4"/>
  <c r="I80" i="4"/>
  <c r="J80" i="4"/>
  <c r="L80" i="4" s="1"/>
  <c r="K80" i="4"/>
  <c r="I78" i="4"/>
  <c r="J78" i="4"/>
  <c r="K78" i="4"/>
  <c r="I75" i="4"/>
  <c r="J75" i="4"/>
  <c r="L75" i="4" s="1"/>
  <c r="K75" i="4"/>
  <c r="I72" i="4"/>
  <c r="J72" i="4"/>
  <c r="L72" i="4" s="1"/>
  <c r="K72" i="4"/>
  <c r="I67" i="4"/>
  <c r="J67" i="4"/>
  <c r="L67" i="4" s="1"/>
  <c r="K67" i="4"/>
  <c r="I64" i="4"/>
  <c r="J64" i="4"/>
  <c r="K64" i="4"/>
  <c r="I57" i="4"/>
  <c r="J57" i="4"/>
  <c r="K57" i="4"/>
  <c r="I52" i="4"/>
  <c r="J52" i="4"/>
  <c r="K52" i="4"/>
  <c r="I46" i="4"/>
  <c r="J46" i="4"/>
  <c r="K46" i="4"/>
  <c r="I44" i="4"/>
  <c r="J44" i="4"/>
  <c r="K44" i="4"/>
  <c r="L44" i="4" s="1"/>
  <c r="H14" i="4"/>
  <c r="F14" i="4"/>
  <c r="G14" i="4"/>
  <c r="D14" i="4"/>
  <c r="C14" i="4"/>
  <c r="L57" i="4" l="1"/>
  <c r="L52" i="4"/>
  <c r="L64" i="4"/>
  <c r="L81" i="4"/>
  <c r="E81" i="4"/>
  <c r="E31" i="4"/>
  <c r="I23" i="4"/>
  <c r="L26" i="4"/>
  <c r="L24" i="4" s="1"/>
  <c r="K81" i="4"/>
  <c r="I81" i="4"/>
  <c r="J81" i="4"/>
  <c r="J14" i="4"/>
  <c r="L14" i="4"/>
  <c r="I31" i="4"/>
  <c r="C23" i="4"/>
  <c r="H80" i="4"/>
  <c r="G80" i="4"/>
  <c r="F80" i="4"/>
  <c r="D80" i="4"/>
  <c r="C80" i="4"/>
  <c r="H78" i="4"/>
  <c r="G78" i="4"/>
  <c r="F78" i="4"/>
  <c r="D78" i="4"/>
  <c r="C78" i="4"/>
  <c r="H75" i="4"/>
  <c r="G75" i="4"/>
  <c r="F75" i="4"/>
  <c r="D75" i="4"/>
  <c r="C75" i="4"/>
  <c r="H72" i="4"/>
  <c r="G72" i="4"/>
  <c r="F72" i="4"/>
  <c r="D72" i="4"/>
  <c r="C72" i="4"/>
  <c r="H67" i="4"/>
  <c r="G67" i="4"/>
  <c r="F67" i="4"/>
  <c r="D67" i="4"/>
  <c r="C67" i="4"/>
  <c r="H64" i="4"/>
  <c r="G64" i="4"/>
  <c r="F64" i="4"/>
  <c r="D64" i="4"/>
  <c r="C64" i="4"/>
  <c r="H57" i="4"/>
  <c r="G57" i="4"/>
  <c r="F57" i="4"/>
  <c r="D57" i="4"/>
  <c r="C57" i="4"/>
  <c r="H52" i="4"/>
  <c r="G52" i="4"/>
  <c r="F52" i="4"/>
  <c r="D52" i="4"/>
  <c r="C52" i="4"/>
  <c r="H46" i="4"/>
  <c r="G46" i="4"/>
  <c r="F46" i="4"/>
  <c r="D46" i="4"/>
  <c r="C46" i="4"/>
  <c r="H44" i="4"/>
  <c r="G44" i="4"/>
  <c r="F44" i="4"/>
  <c r="D44" i="4"/>
  <c r="C44" i="4"/>
  <c r="F24" i="4"/>
  <c r="H24" i="4"/>
  <c r="G24" i="4"/>
  <c r="D24" i="4"/>
  <c r="C24" i="4"/>
  <c r="L23" i="4" l="1"/>
  <c r="J23" i="4"/>
  <c r="J31" i="4" s="1"/>
  <c r="L31" i="4"/>
  <c r="H81" i="4"/>
  <c r="C81" i="4"/>
  <c r="G81" i="4"/>
  <c r="F81" i="4"/>
  <c r="D81" i="4"/>
  <c r="F23" i="4"/>
  <c r="F31" i="4" s="1"/>
  <c r="D23" i="4"/>
  <c r="D31" i="4" s="1"/>
  <c r="G23" i="4"/>
  <c r="G31" i="4" s="1"/>
  <c r="C31" i="4"/>
  <c r="H23" i="4" l="1"/>
  <c r="H31" i="4" s="1"/>
</calcChain>
</file>

<file path=xl/sharedStrings.xml><?xml version="1.0" encoding="utf-8"?>
<sst xmlns="http://schemas.openxmlformats.org/spreadsheetml/2006/main" count="194" uniqueCount="121">
  <si>
    <t>Решение</t>
  </si>
  <si>
    <t>ИТОГО</t>
  </si>
  <si>
    <t>руб.</t>
  </si>
  <si>
    <t>Раздел</t>
  </si>
  <si>
    <t>Подраздел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</si>
  <si>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</si>
  <si>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</si>
  <si>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</si>
  <si>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</si>
  <si>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</si>
  <si>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</si>
  <si>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</si>
  <si>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</si>
  <si>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</si>
  <si>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</si>
  <si>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</si>
  <si>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</si>
  <si>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</si>
  <si>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</si>
  <si>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</si>
  <si>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</si>
  <si>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</si>
  <si>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</si>
  <si>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</si>
  <si>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</si>
  <si>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</si>
  <si>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</si>
  <si>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Продажа земли</t>
  </si>
  <si>
    <t>000 1 11 09000 00 0000 120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</si>
  <si>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</si>
  <si>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</si>
  <si>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</si>
  <si>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</si>
  <si>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</si>
  <si>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</si>
  <si>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</si>
  <si>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</si>
  <si>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</si>
  <si>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</si>
  <si>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</si>
  <si>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</si>
  <si>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</si>
  <si>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</si>
  <si>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</si>
  <si>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</si>
  <si>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</si>
  <si>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</si>
  <si>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</si>
  <si>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</si>
  <si>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</si>
  <si>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</si>
  <si>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</si>
  <si>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Первоначальное </t>
  </si>
  <si>
    <t>РАСХОДЫ</t>
  </si>
  <si>
    <t>бюджетной классификации</t>
  </si>
  <si>
    <t>000 2 02 40000 04 0000 150</t>
  </si>
  <si>
    <t>Иные межбюджетные трансферты</t>
  </si>
  <si>
    <t>УСН</t>
  </si>
  <si>
    <t>000 1 05 01000 00 0000 110</t>
  </si>
  <si>
    <t>Уточненный план</t>
  </si>
  <si>
    <t>Аренда имущества</t>
  </si>
  <si>
    <t>Постановления АДГО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</si>
  <si>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</si>
  <si>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</si>
  <si>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</si>
  <si>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</si>
  <si>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</si>
  <si>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</si>
  <si>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</si>
  <si>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</si>
  <si>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</si>
  <si>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</si>
  <si>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0310</t>
  </si>
  <si>
    <t>0405</t>
  </si>
  <si>
    <t>0406</t>
  </si>
  <si>
    <t>0408</t>
  </si>
  <si>
    <t>0409</t>
  </si>
  <si>
    <t>0400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</si>
  <si>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</si>
  <si>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</si>
  <si>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</si>
  <si>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</si>
  <si>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</si>
  <si>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</si>
  <si>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</si>
  <si>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</si>
  <si>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</si>
  <si>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</si>
  <si>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</si>
  <si>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</si>
  <si>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</si>
  <si>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0804</t>
  </si>
  <si>
    <t>0801</t>
  </si>
  <si>
    <t>1001</t>
  </si>
  <si>
    <t>1003</t>
  </si>
  <si>
    <t>1004</t>
  </si>
  <si>
    <t>1006</t>
  </si>
  <si>
    <t>1000</t>
  </si>
  <si>
    <t>1100</t>
  </si>
  <si>
    <t>1101</t>
  </si>
  <si>
    <t>1102</t>
  </si>
  <si>
    <t>1201</t>
  </si>
  <si>
    <t>1202</t>
  </si>
  <si>
    <t>1200</t>
  </si>
  <si>
    <t>1301</t>
  </si>
  <si>
    <t>1300</t>
  </si>
  <si>
    <t>Сведения о внесенных изменениях в решение Думы Дальнереченского городского округа от 22.12.2022 № 130 " О бюджете Дальнереченского городского округа на 2023 год и плановый период 2024 и 2025 годов"</t>
  </si>
  <si>
    <t>решение о бюджете на 2023 год</t>
  </si>
  <si>
    <t>№ 17 от 30.03.2023</t>
  </si>
  <si>
    <t>№ 61 от 29.06.2023</t>
  </si>
  <si>
    <t>№ 69 от 08.08.2023</t>
  </si>
  <si>
    <t>№ 80 от 31.08.2023</t>
  </si>
  <si>
    <t>№ 98 от 31.10.2023</t>
  </si>
  <si>
    <t>№ 113 от 26.12.2023</t>
  </si>
  <si>
    <t>000 1 14 06000 04 0000 430</t>
  </si>
  <si>
    <t>000 2 07 04050 04 0034 150</t>
  </si>
  <si>
    <t>Прочие безвозмездные поступления</t>
  </si>
  <si>
    <t>на 2023 год</t>
  </si>
  <si>
    <t>0412</t>
  </si>
  <si>
    <t>№ 50 от 30.05.2023</t>
  </si>
  <si>
    <t>№ 1522-па-27-12-2023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</si>
</sst>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4" fontId="12" fillId="2" borderId="6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12" fillId="2" borderId="5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2" fontId="11" fillId="2" borderId="6" xfId="1" applyNumberFormat="1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2" fontId="11" fillId="2" borderId="5" xfId="1" applyNumberFormat="1" applyFont="1" applyFill="1" applyBorder="1" applyAlignment="1">
      <alignment horizontal="center"/>
    </xf>
    <xf numFmtId="2" fontId="11" fillId="2" borderId="6" xfId="0" applyNumberFormat="1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topLeftCell="B1" workbookViewId="0">
      <selection activeCell="K65" sqref="K65"/>
    </sheetView>
  </sheetViews>
  <sheetFormatPr defaultRowHeight="15" x14ac:dyDescent="0.25"/>
  <cols>
    <col min="1" max="1" width="27.28515625" customWidth="1"/>
    <col min="2" max="2" width="29.85546875" style="2" customWidth="1"/>
    <col min="3" max="3" width="15.42578125" style="39" customWidth="1"/>
    <col min="4" max="4" width="14.28515625" style="39" customWidth="1"/>
    <col min="5" max="6" width="13.7109375" style="38" customWidth="1"/>
    <col min="7" max="7" width="13.42578125" style="38" customWidth="1"/>
    <col min="8" max="8" width="13.5703125" style="38" customWidth="1"/>
    <col min="9" max="10" width="13.5703125" style="39" customWidth="1"/>
    <col min="11" max="11" width="19.7109375" style="39" customWidth="1"/>
    <col min="12" max="12" width="16.5703125" style="38" customWidth="1"/>
    <col min="13" max="13" width="15.7109375" customWidth="1"/>
  </cols>
  <sheetData>
    <row r="1" spans="1:12" ht="30.75" customHeight="1" x14ac:dyDescent="0.25">
      <c r="B1" s="36" t="s">
        <v>106</v>
      </c>
      <c r="C1" s="36"/>
      <c r="D1" s="36"/>
      <c r="E1" s="36"/>
      <c r="F1" s="36"/>
      <c r="G1" s="36"/>
      <c r="H1" s="36"/>
      <c r="I1" s="37"/>
      <c r="J1" s="37"/>
      <c r="K1" s="37"/>
    </row>
    <row r="2" spans="1:12" ht="15.75" thickBot="1" x14ac:dyDescent="0.3">
      <c r="L2" s="38" t="s">
        <v>2</v>
      </c>
    </row>
    <row r="3" spans="1:12" ht="22.5" customHeight="1" x14ac:dyDescent="0.25">
      <c r="A3" s="32" t="s">
        <v>5</v>
      </c>
      <c r="B3" s="34" t="s">
        <v>6</v>
      </c>
      <c r="C3" s="40" t="s">
        <v>52</v>
      </c>
      <c r="D3" s="41" t="s">
        <v>0</v>
      </c>
      <c r="E3" s="42" t="s">
        <v>0</v>
      </c>
      <c r="F3" s="42" t="s">
        <v>0</v>
      </c>
      <c r="G3" s="42" t="s">
        <v>0</v>
      </c>
      <c r="H3" s="42" t="s">
        <v>0</v>
      </c>
      <c r="I3" s="41" t="s">
        <v>0</v>
      </c>
      <c r="J3" s="41" t="s">
        <v>0</v>
      </c>
      <c r="K3" s="41" t="s">
        <v>61</v>
      </c>
      <c r="L3" s="43" t="s">
        <v>59</v>
      </c>
    </row>
    <row r="4" spans="1:12" s="3" customFormat="1" ht="54" customHeight="1" thickBot="1" x14ac:dyDescent="0.3">
      <c r="A4" s="33"/>
      <c r="B4" s="35"/>
      <c r="C4" s="44" t="s">
        <v>107</v>
      </c>
      <c r="D4" s="45" t="s">
        <v>108</v>
      </c>
      <c r="E4" s="45" t="s">
        <v>119</v>
      </c>
      <c r="F4" s="45" t="s">
        <v>109</v>
      </c>
      <c r="G4" s="45" t="s">
        <v>110</v>
      </c>
      <c r="H4" s="45" t="s">
        <v>111</v>
      </c>
      <c r="I4" s="46" t="s">
        <v>112</v>
      </c>
      <c r="J4" s="46" t="s">
        <v>113</v>
      </c>
      <c r="K4" s="46" t="s">
        <v>120</v>
      </c>
      <c r="L4" s="44" t="s">
        <v>117</v>
      </c>
    </row>
    <row r="5" spans="1:12" ht="31.5" x14ac:dyDescent="0.25">
      <c r="A5" s="15" t="s">
        <v>7</v>
      </c>
      <c r="B5" s="16" t="s">
        <v>8</v>
      </c>
      <c r="C5" s="29">
        <f>C6+C7+C9+C10+C11+C12+C13+C8</f>
        <v>429517670</v>
      </c>
      <c r="D5" s="29">
        <f t="shared" ref="D5:K5" si="0">D6+D7+D9+D10+D11+D12+D13+D8</f>
        <v>0</v>
      </c>
      <c r="E5" s="29">
        <f t="shared" si="0"/>
        <v>0</v>
      </c>
      <c r="F5" s="29">
        <f t="shared" si="0"/>
        <v>0</v>
      </c>
      <c r="G5" s="29">
        <f t="shared" si="0"/>
        <v>2952000</v>
      </c>
      <c r="H5" s="29">
        <f t="shared" si="0"/>
        <v>0</v>
      </c>
      <c r="I5" s="29">
        <f t="shared" si="0"/>
        <v>0</v>
      </c>
      <c r="J5" s="29">
        <f t="shared" si="0"/>
        <v>6147317</v>
      </c>
      <c r="K5" s="29">
        <f t="shared" si="0"/>
        <v>0</v>
      </c>
      <c r="L5" s="29">
        <f>L6+L7+L9+L10+L11+L12+L13+L8</f>
        <v>438616987</v>
      </c>
    </row>
    <row r="6" spans="1:12" x14ac:dyDescent="0.25">
      <c r="A6" s="17" t="s">
        <v>9</v>
      </c>
      <c r="B6" s="18" t="s">
        <v>10</v>
      </c>
      <c r="C6" s="30">
        <v>375689000</v>
      </c>
      <c r="D6" s="30"/>
      <c r="E6" s="30"/>
      <c r="F6" s="30"/>
      <c r="G6" s="30"/>
      <c r="H6" s="30"/>
      <c r="I6" s="13"/>
      <c r="J6" s="30">
        <v>10418987</v>
      </c>
      <c r="K6" s="30"/>
      <c r="L6" s="30">
        <f>C6+D6+F6+G6+H6+I6+J6+K6</f>
        <v>386107987</v>
      </c>
    </row>
    <row r="7" spans="1:12" x14ac:dyDescent="0.25">
      <c r="A7" s="17" t="s">
        <v>11</v>
      </c>
      <c r="B7" s="18" t="s">
        <v>12</v>
      </c>
      <c r="C7" s="30">
        <v>16076670</v>
      </c>
      <c r="D7" s="30"/>
      <c r="E7" s="30"/>
      <c r="F7" s="30"/>
      <c r="G7" s="30">
        <v>1400000</v>
      </c>
      <c r="H7" s="30"/>
      <c r="I7" s="13"/>
      <c r="J7" s="30">
        <v>764330</v>
      </c>
      <c r="K7" s="30"/>
      <c r="L7" s="30">
        <f t="shared" ref="L7:L13" si="1">C7+D7+F7+G7+H7+I7+J7+K7</f>
        <v>18241000</v>
      </c>
    </row>
    <row r="8" spans="1:12" x14ac:dyDescent="0.25">
      <c r="A8" s="17" t="s">
        <v>58</v>
      </c>
      <c r="B8" s="18" t="s">
        <v>57</v>
      </c>
      <c r="C8" s="30">
        <v>2403000</v>
      </c>
      <c r="D8" s="30"/>
      <c r="E8" s="30"/>
      <c r="F8" s="30"/>
      <c r="G8" s="30"/>
      <c r="H8" s="30"/>
      <c r="I8" s="13"/>
      <c r="J8" s="30">
        <v>-303000</v>
      </c>
      <c r="K8" s="30"/>
      <c r="L8" s="30">
        <f t="shared" si="1"/>
        <v>2100000</v>
      </c>
    </row>
    <row r="9" spans="1:12" x14ac:dyDescent="0.25">
      <c r="A9" s="17" t="s">
        <v>13</v>
      </c>
      <c r="B9" s="18" t="s">
        <v>14</v>
      </c>
      <c r="C9" s="30">
        <v>65000</v>
      </c>
      <c r="D9" s="30"/>
      <c r="E9" s="30"/>
      <c r="F9" s="30"/>
      <c r="G9" s="30">
        <v>1552000</v>
      </c>
      <c r="H9" s="30"/>
      <c r="I9" s="13"/>
      <c r="J9" s="30"/>
      <c r="K9" s="30"/>
      <c r="L9" s="30">
        <f t="shared" si="1"/>
        <v>1617000</v>
      </c>
    </row>
    <row r="10" spans="1:12" x14ac:dyDescent="0.25">
      <c r="A10" s="17" t="s">
        <v>15</v>
      </c>
      <c r="B10" s="18" t="s">
        <v>16</v>
      </c>
      <c r="C10" s="30">
        <v>10051000</v>
      </c>
      <c r="D10" s="30"/>
      <c r="E10" s="30"/>
      <c r="F10" s="30"/>
      <c r="G10" s="30"/>
      <c r="H10" s="30"/>
      <c r="I10" s="13"/>
      <c r="J10" s="30">
        <v>-4951000</v>
      </c>
      <c r="K10" s="30"/>
      <c r="L10" s="30">
        <f t="shared" si="1"/>
        <v>5100000</v>
      </c>
    </row>
    <row r="11" spans="1:12" x14ac:dyDescent="0.25">
      <c r="A11" s="17" t="s">
        <v>17</v>
      </c>
      <c r="B11" s="18" t="s">
        <v>18</v>
      </c>
      <c r="C11" s="30">
        <v>9928000</v>
      </c>
      <c r="D11" s="30"/>
      <c r="E11" s="30"/>
      <c r="F11" s="30"/>
      <c r="G11" s="30"/>
      <c r="H11" s="30"/>
      <c r="I11" s="13"/>
      <c r="J11" s="30"/>
      <c r="K11" s="30"/>
      <c r="L11" s="30">
        <f t="shared" si="1"/>
        <v>9928000</v>
      </c>
    </row>
    <row r="12" spans="1:12" x14ac:dyDescent="0.25">
      <c r="A12" s="17" t="s">
        <v>19</v>
      </c>
      <c r="B12" s="18" t="s">
        <v>20</v>
      </c>
      <c r="C12" s="30">
        <v>9973000</v>
      </c>
      <c r="D12" s="30"/>
      <c r="E12" s="30"/>
      <c r="F12" s="30"/>
      <c r="G12" s="30"/>
      <c r="H12" s="30"/>
      <c r="I12" s="13"/>
      <c r="J12" s="30"/>
      <c r="K12" s="30"/>
      <c r="L12" s="30">
        <f t="shared" si="1"/>
        <v>9973000</v>
      </c>
    </row>
    <row r="13" spans="1:12" x14ac:dyDescent="0.25">
      <c r="A13" s="17" t="s">
        <v>21</v>
      </c>
      <c r="B13" s="18" t="s">
        <v>22</v>
      </c>
      <c r="C13" s="30">
        <v>5332000</v>
      </c>
      <c r="D13" s="30"/>
      <c r="E13" s="30"/>
      <c r="F13" s="30"/>
      <c r="G13" s="30"/>
      <c r="H13" s="30"/>
      <c r="I13" s="13"/>
      <c r="J13" s="30">
        <f>228000-10000</f>
        <v>218000</v>
      </c>
      <c r="K13" s="30"/>
      <c r="L13" s="30">
        <f t="shared" si="1"/>
        <v>5550000</v>
      </c>
    </row>
    <row r="14" spans="1:12" ht="31.5" x14ac:dyDescent="0.25">
      <c r="A14" s="19" t="s">
        <v>23</v>
      </c>
      <c r="B14" s="20" t="s">
        <v>24</v>
      </c>
      <c r="C14" s="31">
        <f>C15+C16+C17+C18+C19+C20+C21+C22</f>
        <v>27549886.68</v>
      </c>
      <c r="D14" s="31">
        <f>D15+D16+D17+D18+D19+D20+D21+D22</f>
        <v>0</v>
      </c>
      <c r="E14" s="31">
        <f>E15+E16+E17+E18+E19+E20+E21+E22</f>
        <v>0</v>
      </c>
      <c r="F14" s="31">
        <f>F15+F16+F17+F18+F19+F20+F21+F22</f>
        <v>0</v>
      </c>
      <c r="G14" s="31">
        <f>G15+G16+G17+G18+G19+G20+G21+G22</f>
        <v>497000</v>
      </c>
      <c r="H14" s="31">
        <f>H15+H16+H17+H18+H19+H20+H21+H22</f>
        <v>0</v>
      </c>
      <c r="I14" s="31">
        <f>I15+I16+I17+I18+I19+I20+I21+I22</f>
        <v>0</v>
      </c>
      <c r="J14" s="31">
        <f>J15+J16+J17+J18+J19+J20+J21+J22</f>
        <v>4271670</v>
      </c>
      <c r="K14" s="31">
        <f>K15+K16+K17+K18+K19+K20+K21+K22</f>
        <v>0</v>
      </c>
      <c r="L14" s="31">
        <f>L15+L16+L17+L18+L19+L20+L21+L22</f>
        <v>32318556.68</v>
      </c>
    </row>
    <row r="15" spans="1:12" x14ac:dyDescent="0.25">
      <c r="A15" s="17" t="s">
        <v>25</v>
      </c>
      <c r="B15" s="18" t="s">
        <v>26</v>
      </c>
      <c r="C15" s="30">
        <v>12410000</v>
      </c>
      <c r="D15" s="30"/>
      <c r="E15" s="30"/>
      <c r="F15" s="30"/>
      <c r="G15" s="30"/>
      <c r="H15" s="30"/>
      <c r="I15" s="13"/>
      <c r="J15" s="30">
        <v>-2380000</v>
      </c>
      <c r="K15" s="30"/>
      <c r="L15" s="30">
        <f>C15+D15+F15+G15+H15+I15+J15+K15</f>
        <v>10030000</v>
      </c>
    </row>
    <row r="16" spans="1:12" x14ac:dyDescent="0.25">
      <c r="A16" s="17" t="s">
        <v>114</v>
      </c>
      <c r="B16" s="18" t="s">
        <v>27</v>
      </c>
      <c r="C16" s="30">
        <v>7500000</v>
      </c>
      <c r="D16" s="30"/>
      <c r="E16" s="30"/>
      <c r="F16" s="30"/>
      <c r="G16" s="30">
        <v>497000</v>
      </c>
      <c r="H16" s="30"/>
      <c r="I16" s="13"/>
      <c r="J16" s="30">
        <f>1805423.75+87868.25</f>
        <v>1893292</v>
      </c>
      <c r="K16" s="30"/>
      <c r="L16" s="30">
        <f t="shared" ref="L16:L22" si="2">C16+D16+F16+G16+H16+I16+J16+K16</f>
        <v>9890292</v>
      </c>
    </row>
    <row r="17" spans="1:12" x14ac:dyDescent="0.25">
      <c r="A17" s="17" t="s">
        <v>28</v>
      </c>
      <c r="B17" s="18" t="s">
        <v>60</v>
      </c>
      <c r="C17" s="30">
        <v>5167886.68</v>
      </c>
      <c r="D17" s="30"/>
      <c r="E17" s="30"/>
      <c r="F17" s="30"/>
      <c r="G17" s="30"/>
      <c r="H17" s="30"/>
      <c r="I17" s="13"/>
      <c r="J17" s="30"/>
      <c r="K17" s="30"/>
      <c r="L17" s="30">
        <f t="shared" si="2"/>
        <v>5167886.68</v>
      </c>
    </row>
    <row r="18" spans="1:12" x14ac:dyDescent="0.25">
      <c r="A18" s="17" t="s">
        <v>29</v>
      </c>
      <c r="B18" s="18" t="s">
        <v>30</v>
      </c>
      <c r="C18" s="30">
        <v>0</v>
      </c>
      <c r="D18" s="30"/>
      <c r="E18" s="30"/>
      <c r="F18" s="30"/>
      <c r="G18" s="30"/>
      <c r="H18" s="30"/>
      <c r="I18" s="13"/>
      <c r="J18" s="30">
        <v>4446378</v>
      </c>
      <c r="K18" s="30"/>
      <c r="L18" s="30">
        <f t="shared" si="2"/>
        <v>4446378</v>
      </c>
    </row>
    <row r="19" spans="1:12" ht="30" x14ac:dyDescent="0.25">
      <c r="A19" s="17" t="s">
        <v>31</v>
      </c>
      <c r="B19" s="18" t="s">
        <v>32</v>
      </c>
      <c r="C19" s="30">
        <v>100000</v>
      </c>
      <c r="D19" s="30"/>
      <c r="E19" s="30"/>
      <c r="F19" s="30"/>
      <c r="G19" s="30"/>
      <c r="H19" s="30"/>
      <c r="I19" s="13"/>
      <c r="J19" s="30"/>
      <c r="K19" s="30"/>
      <c r="L19" s="30">
        <f t="shared" si="2"/>
        <v>100000</v>
      </c>
    </row>
    <row r="20" spans="1:12" x14ac:dyDescent="0.25">
      <c r="A20" s="17" t="s">
        <v>33</v>
      </c>
      <c r="B20" s="18" t="s">
        <v>34</v>
      </c>
      <c r="C20" s="30">
        <v>384000</v>
      </c>
      <c r="D20" s="30"/>
      <c r="E20" s="30"/>
      <c r="F20" s="30"/>
      <c r="G20" s="30"/>
      <c r="H20" s="30"/>
      <c r="I20" s="13"/>
      <c r="J20" s="30"/>
      <c r="K20" s="30"/>
      <c r="L20" s="30">
        <f t="shared" si="2"/>
        <v>384000</v>
      </c>
    </row>
    <row r="21" spans="1:12" ht="30" x14ac:dyDescent="0.25">
      <c r="A21" s="17" t="s">
        <v>35</v>
      </c>
      <c r="B21" s="18" t="s">
        <v>36</v>
      </c>
      <c r="C21" s="30">
        <v>0</v>
      </c>
      <c r="D21" s="30"/>
      <c r="E21" s="30"/>
      <c r="F21" s="30"/>
      <c r="G21" s="30"/>
      <c r="H21" s="30"/>
      <c r="I21" s="13"/>
      <c r="J21" s="30"/>
      <c r="K21" s="30"/>
      <c r="L21" s="30">
        <f t="shared" si="2"/>
        <v>0</v>
      </c>
    </row>
    <row r="22" spans="1:12" x14ac:dyDescent="0.25">
      <c r="A22" s="17" t="s">
        <v>37</v>
      </c>
      <c r="B22" s="18" t="s">
        <v>38</v>
      </c>
      <c r="C22" s="30">
        <v>1988000</v>
      </c>
      <c r="D22" s="30"/>
      <c r="E22" s="30"/>
      <c r="F22" s="30"/>
      <c r="G22" s="30"/>
      <c r="H22" s="30"/>
      <c r="I22" s="13"/>
      <c r="J22" s="30">
        <f>436292+1929+342000+25479-493700</f>
        <v>312000</v>
      </c>
      <c r="K22" s="30"/>
      <c r="L22" s="30">
        <f t="shared" si="2"/>
        <v>2300000</v>
      </c>
    </row>
    <row r="23" spans="1:12" ht="31.5" x14ac:dyDescent="0.25">
      <c r="A23" s="21" t="s">
        <v>39</v>
      </c>
      <c r="B23" s="22" t="s">
        <v>40</v>
      </c>
      <c r="C23" s="31">
        <f>C5+C14</f>
        <v>457067556.68000001</v>
      </c>
      <c r="D23" s="31">
        <f>D5+D14</f>
        <v>0</v>
      </c>
      <c r="E23" s="31">
        <f>E5+E14</f>
        <v>0</v>
      </c>
      <c r="F23" s="31">
        <f>F5+F14</f>
        <v>0</v>
      </c>
      <c r="G23" s="31">
        <f>G5+G14</f>
        <v>3449000</v>
      </c>
      <c r="H23" s="31">
        <f>H5+H14</f>
        <v>0</v>
      </c>
      <c r="I23" s="31">
        <f>I5+I14</f>
        <v>0</v>
      </c>
      <c r="J23" s="31">
        <f>J5+J14</f>
        <v>10418987</v>
      </c>
      <c r="K23" s="31">
        <f>K5+K14</f>
        <v>0</v>
      </c>
      <c r="L23" s="31">
        <f>L5+L14</f>
        <v>470935543.68000001</v>
      </c>
    </row>
    <row r="24" spans="1:12" ht="31.5" x14ac:dyDescent="0.25">
      <c r="A24" s="23" t="s">
        <v>41</v>
      </c>
      <c r="B24" s="22" t="s">
        <v>42</v>
      </c>
      <c r="C24" s="31">
        <f>C25+C26+C27+C28+C30</f>
        <v>590931087.39999998</v>
      </c>
      <c r="D24" s="31">
        <f t="shared" ref="D24:K24" si="3">D25+D26+D27+D28+D30</f>
        <v>6075617.1200000001</v>
      </c>
      <c r="E24" s="31">
        <f t="shared" ref="E24" si="4">E25+E26+E27+E28+E30</f>
        <v>0</v>
      </c>
      <c r="F24" s="31">
        <f t="shared" si="3"/>
        <v>2510774.73</v>
      </c>
      <c r="G24" s="31">
        <f t="shared" si="3"/>
        <v>139393052.72999999</v>
      </c>
      <c r="H24" s="31">
        <f t="shared" si="3"/>
        <v>47404297.449999996</v>
      </c>
      <c r="I24" s="31">
        <f>I25+I26+I27+I28+I30+I29</f>
        <v>9811403.0599999987</v>
      </c>
      <c r="J24" s="31">
        <f>J25+J26+J27+J28+J30+J29</f>
        <v>33609132.270000003</v>
      </c>
      <c r="K24" s="31">
        <f t="shared" si="3"/>
        <v>0</v>
      </c>
      <c r="L24" s="31">
        <f>L25+L26+L27+L28+L30+L29</f>
        <v>829735364.75999999</v>
      </c>
    </row>
    <row r="25" spans="1:12" ht="15.75" x14ac:dyDescent="0.25">
      <c r="A25" s="17" t="s">
        <v>43</v>
      </c>
      <c r="B25" s="24" t="s">
        <v>44</v>
      </c>
      <c r="C25" s="30"/>
      <c r="D25" s="30"/>
      <c r="E25" s="30"/>
      <c r="F25" s="30">
        <v>2510774.73</v>
      </c>
      <c r="G25" s="30">
        <v>15000000</v>
      </c>
      <c r="H25" s="30">
        <v>50000000</v>
      </c>
      <c r="I25" s="30"/>
      <c r="J25" s="30">
        <f>19429135.39+1770000</f>
        <v>21199135.390000001</v>
      </c>
      <c r="K25" s="13"/>
      <c r="L25" s="30">
        <f>C25+D25+F25+G25+H25+I25+J25+K25</f>
        <v>88709910.120000005</v>
      </c>
    </row>
    <row r="26" spans="1:12" ht="15.75" x14ac:dyDescent="0.25">
      <c r="A26" s="23" t="s">
        <v>45</v>
      </c>
      <c r="B26" s="25" t="s">
        <v>46</v>
      </c>
      <c r="C26" s="30">
        <v>135776047.37</v>
      </c>
      <c r="D26" s="30">
        <f>6050975.24+24641.88</f>
        <v>6075617.1200000001</v>
      </c>
      <c r="E26" s="30"/>
      <c r="F26" s="30"/>
      <c r="G26" s="30">
        <f>5000000+20859776-780073.67</f>
        <v>25079702.329999998</v>
      </c>
      <c r="H26" s="30">
        <f>227079.41</f>
        <v>227079.41</v>
      </c>
      <c r="I26" s="30">
        <f>2522000+2810558.9+6250000</f>
        <v>11582558.9</v>
      </c>
      <c r="J26" s="30">
        <f>13621486.1-15990355.31</f>
        <v>-2368869.2100000009</v>
      </c>
      <c r="K26" s="13"/>
      <c r="L26" s="30">
        <f t="shared" ref="L26:L30" si="5">C26+D26+F26+G26+H26+I26+J26+K26</f>
        <v>176372135.91999999</v>
      </c>
    </row>
    <row r="27" spans="1:12" ht="15.75" x14ac:dyDescent="0.25">
      <c r="A27" s="23" t="s">
        <v>47</v>
      </c>
      <c r="B27" s="25" t="s">
        <v>48</v>
      </c>
      <c r="C27" s="30">
        <v>436883005.73000002</v>
      </c>
      <c r="D27" s="30"/>
      <c r="E27" s="30"/>
      <c r="F27" s="30"/>
      <c r="G27" s="30">
        <f>-26409.6-660240</f>
        <v>-686649.6</v>
      </c>
      <c r="H27" s="30">
        <f>28505+4122+24916+55.68+11743+4659746-22432782</f>
        <v>-17703694.32</v>
      </c>
      <c r="I27" s="30">
        <f>1403043-3363997.15</f>
        <v>-1960954.15</v>
      </c>
      <c r="J27" s="30">
        <f>1010000+2303958+14006870+5208+36010+14835+31477-890636.88-1718398.66</f>
        <v>14799322.459999999</v>
      </c>
      <c r="K27" s="13"/>
      <c r="L27" s="30">
        <f t="shared" si="5"/>
        <v>431331030.12</v>
      </c>
    </row>
    <row r="28" spans="1:12" ht="31.5" x14ac:dyDescent="0.25">
      <c r="A28" s="23" t="s">
        <v>55</v>
      </c>
      <c r="B28" s="25" t="s">
        <v>56</v>
      </c>
      <c r="C28" s="30">
        <v>18272034.300000001</v>
      </c>
      <c r="D28" s="30"/>
      <c r="E28" s="30"/>
      <c r="F28" s="30"/>
      <c r="G28" s="30">
        <v>100000000</v>
      </c>
      <c r="H28" s="30">
        <f>14880912.36</f>
        <v>14880912.359999999</v>
      </c>
      <c r="I28" s="30">
        <v>164454.70000000001</v>
      </c>
      <c r="J28" s="30"/>
      <c r="K28" s="13"/>
      <c r="L28" s="30">
        <f t="shared" si="5"/>
        <v>133317401.36</v>
      </c>
    </row>
    <row r="29" spans="1:12" ht="31.5" x14ac:dyDescent="0.25">
      <c r="A29" s="23" t="s">
        <v>115</v>
      </c>
      <c r="B29" s="25" t="s">
        <v>116</v>
      </c>
      <c r="C29" s="30"/>
      <c r="D29" s="30"/>
      <c r="E29" s="30"/>
      <c r="F29" s="30"/>
      <c r="G29" s="30"/>
      <c r="H29" s="30"/>
      <c r="I29" s="30">
        <v>25343.61</v>
      </c>
      <c r="J29" s="30">
        <v>-20456.37</v>
      </c>
      <c r="K29" s="13"/>
      <c r="L29" s="30">
        <f t="shared" si="5"/>
        <v>4887.2400000000016</v>
      </c>
    </row>
    <row r="30" spans="1:12" ht="38.25" x14ac:dyDescent="0.25">
      <c r="A30" s="23" t="s">
        <v>49</v>
      </c>
      <c r="B30" s="26" t="s">
        <v>50</v>
      </c>
      <c r="C30" s="30">
        <v>0</v>
      </c>
      <c r="D30" s="30"/>
      <c r="E30" s="30"/>
      <c r="F30" s="30"/>
      <c r="G30" s="30"/>
      <c r="H30" s="30"/>
      <c r="I30" s="30"/>
      <c r="J30" s="13"/>
      <c r="K30" s="13"/>
      <c r="L30" s="30">
        <f t="shared" si="5"/>
        <v>0</v>
      </c>
    </row>
    <row r="31" spans="1:12" x14ac:dyDescent="0.25">
      <c r="A31" s="27"/>
      <c r="B31" s="28" t="s">
        <v>51</v>
      </c>
      <c r="C31" s="31">
        <f>C23+C24</f>
        <v>1047998644.0799999</v>
      </c>
      <c r="D31" s="31">
        <f t="shared" ref="D31:K31" si="6">D23+D24</f>
        <v>6075617.1200000001</v>
      </c>
      <c r="E31" s="31">
        <f t="shared" ref="E31" si="7">E23+E24</f>
        <v>0</v>
      </c>
      <c r="F31" s="31">
        <f t="shared" si="6"/>
        <v>2510774.73</v>
      </c>
      <c r="G31" s="31">
        <f t="shared" si="6"/>
        <v>142842052.72999999</v>
      </c>
      <c r="H31" s="31">
        <f t="shared" si="6"/>
        <v>47404297.449999996</v>
      </c>
      <c r="I31" s="31">
        <f t="shared" si="6"/>
        <v>9811403.0599999987</v>
      </c>
      <c r="J31" s="31">
        <f>J23+J24</f>
        <v>44028119.270000003</v>
      </c>
      <c r="K31" s="31">
        <f t="shared" si="6"/>
        <v>0</v>
      </c>
      <c r="L31" s="31">
        <f>L23+L24</f>
        <v>1300670908.4400001</v>
      </c>
    </row>
    <row r="32" spans="1:12" x14ac:dyDescent="0.25">
      <c r="A32" s="8"/>
      <c r="B32" s="9"/>
      <c r="C32" s="47"/>
      <c r="D32" s="47"/>
      <c r="E32" s="48"/>
      <c r="F32" s="48"/>
      <c r="G32" s="48"/>
      <c r="H32" s="48"/>
      <c r="I32" s="47"/>
      <c r="J32" s="47"/>
      <c r="K32" s="47"/>
      <c r="L32" s="48"/>
    </row>
    <row r="33" spans="1:12" ht="15.75" thickBot="1" x14ac:dyDescent="0.3">
      <c r="A33" s="11" t="s">
        <v>53</v>
      </c>
      <c r="B33" s="10"/>
      <c r="L33" s="38" t="s">
        <v>2</v>
      </c>
    </row>
    <row r="34" spans="1:12" x14ac:dyDescent="0.25">
      <c r="A34" s="1" t="s">
        <v>3</v>
      </c>
      <c r="B34" s="1" t="s">
        <v>4</v>
      </c>
      <c r="C34" s="40" t="s">
        <v>52</v>
      </c>
      <c r="D34" s="41" t="s">
        <v>0</v>
      </c>
      <c r="E34" s="42" t="s">
        <v>0</v>
      </c>
      <c r="F34" s="42" t="s">
        <v>0</v>
      </c>
      <c r="G34" s="42" t="s">
        <v>0</v>
      </c>
      <c r="H34" s="42" t="s">
        <v>0</v>
      </c>
      <c r="I34" s="41" t="s">
        <v>0</v>
      </c>
      <c r="J34" s="41" t="s">
        <v>0</v>
      </c>
      <c r="K34" s="41" t="s">
        <v>61</v>
      </c>
      <c r="L34" s="43" t="s">
        <v>59</v>
      </c>
    </row>
    <row r="35" spans="1:12" ht="39" thickBot="1" x14ac:dyDescent="0.3">
      <c r="A35" s="4" t="s">
        <v>54</v>
      </c>
      <c r="B35" s="4" t="s">
        <v>54</v>
      </c>
      <c r="C35" s="44" t="s">
        <v>107</v>
      </c>
      <c r="D35" s="45" t="s">
        <v>108</v>
      </c>
      <c r="E35" s="45" t="s">
        <v>119</v>
      </c>
      <c r="F35" s="45" t="s">
        <v>109</v>
      </c>
      <c r="G35" s="45" t="s">
        <v>110</v>
      </c>
      <c r="H35" s="45" t="s">
        <v>111</v>
      </c>
      <c r="I35" s="46" t="s">
        <v>112</v>
      </c>
      <c r="J35" s="46" t="s">
        <v>113</v>
      </c>
      <c r="K35" s="46" t="s">
        <v>120</v>
      </c>
      <c r="L35" s="44" t="s">
        <v>117</v>
      </c>
    </row>
    <row r="36" spans="1:12" x14ac:dyDescent="0.25">
      <c r="A36" s="12" t="s">
        <v>62</v>
      </c>
      <c r="B36" s="12" t="s">
        <v>63</v>
      </c>
      <c r="C36" s="49">
        <v>2857632</v>
      </c>
      <c r="D36" s="50"/>
      <c r="E36" s="50"/>
      <c r="F36" s="50"/>
      <c r="G36" s="50"/>
      <c r="H36" s="50">
        <v>33119.440000000002</v>
      </c>
      <c r="I36" s="50"/>
      <c r="J36" s="50">
        <v>308102.75</v>
      </c>
      <c r="K36" s="50"/>
      <c r="L36" s="51">
        <f t="shared" ref="L36:L44" si="8">C36+D36+E36+F36+G36+H36+I36+J36+K36</f>
        <v>3198854.19</v>
      </c>
    </row>
    <row r="37" spans="1:12" x14ac:dyDescent="0.25">
      <c r="A37" s="12" t="s">
        <v>62</v>
      </c>
      <c r="B37" s="5" t="s">
        <v>64</v>
      </c>
      <c r="C37" s="49">
        <v>5324211</v>
      </c>
      <c r="D37" s="50"/>
      <c r="E37" s="50"/>
      <c r="F37" s="50"/>
      <c r="G37" s="50"/>
      <c r="H37" s="50">
        <v>68771.34</v>
      </c>
      <c r="I37" s="50"/>
      <c r="J37" s="50">
        <v>393771.89</v>
      </c>
      <c r="K37" s="50"/>
      <c r="L37" s="51">
        <f t="shared" si="8"/>
        <v>5786754.2299999995</v>
      </c>
    </row>
    <row r="38" spans="1:12" x14ac:dyDescent="0.25">
      <c r="A38" s="12" t="s">
        <v>62</v>
      </c>
      <c r="B38" s="5" t="s">
        <v>65</v>
      </c>
      <c r="C38" s="49">
        <v>10535830</v>
      </c>
      <c r="D38" s="50"/>
      <c r="E38" s="50"/>
      <c r="F38" s="50">
        <v>141767.67000000001</v>
      </c>
      <c r="G38" s="50">
        <v>120000</v>
      </c>
      <c r="H38" s="50">
        <v>1316570.2</v>
      </c>
      <c r="I38" s="50"/>
      <c r="J38" s="50">
        <v>705896.06</v>
      </c>
      <c r="K38" s="50">
        <v>-103000</v>
      </c>
      <c r="L38" s="51">
        <f t="shared" si="8"/>
        <v>12717063.93</v>
      </c>
    </row>
    <row r="39" spans="1:12" x14ac:dyDescent="0.25">
      <c r="A39" s="12" t="s">
        <v>62</v>
      </c>
      <c r="B39" s="5" t="s">
        <v>66</v>
      </c>
      <c r="C39" s="49">
        <v>5440</v>
      </c>
      <c r="D39" s="50"/>
      <c r="E39" s="50"/>
      <c r="F39" s="50"/>
      <c r="G39" s="50"/>
      <c r="H39" s="50"/>
      <c r="I39" s="50"/>
      <c r="J39" s="50"/>
      <c r="K39" s="50"/>
      <c r="L39" s="51">
        <f t="shared" si="8"/>
        <v>5440</v>
      </c>
    </row>
    <row r="40" spans="1:12" x14ac:dyDescent="0.25">
      <c r="A40" s="12" t="s">
        <v>62</v>
      </c>
      <c r="B40" s="5" t="s">
        <v>67</v>
      </c>
      <c r="C40" s="49">
        <v>12578922</v>
      </c>
      <c r="D40" s="50">
        <v>-161100</v>
      </c>
      <c r="E40" s="50"/>
      <c r="F40" s="50"/>
      <c r="G40" s="50">
        <v>63000</v>
      </c>
      <c r="H40" s="50">
        <v>755434.39</v>
      </c>
      <c r="I40" s="50"/>
      <c r="J40" s="50">
        <v>1396505.13</v>
      </c>
      <c r="K40" s="50">
        <v>-52100</v>
      </c>
      <c r="L40" s="51">
        <f t="shared" si="8"/>
        <v>14580661.52</v>
      </c>
    </row>
    <row r="41" spans="1:12" x14ac:dyDescent="0.25">
      <c r="A41" s="12" t="s">
        <v>62</v>
      </c>
      <c r="B41" s="5" t="s">
        <v>68</v>
      </c>
      <c r="C41" s="49"/>
      <c r="D41" s="50"/>
      <c r="E41" s="50">
        <v>470000</v>
      </c>
      <c r="F41" s="50">
        <v>-470000</v>
      </c>
      <c r="G41" s="50"/>
      <c r="H41" s="50"/>
      <c r="I41" s="50"/>
      <c r="J41" s="50"/>
      <c r="K41" s="50"/>
      <c r="L41" s="51">
        <f t="shared" si="8"/>
        <v>0</v>
      </c>
    </row>
    <row r="42" spans="1:12" x14ac:dyDescent="0.25">
      <c r="A42" s="12" t="s">
        <v>62</v>
      </c>
      <c r="B42" s="5" t="s">
        <v>69</v>
      </c>
      <c r="C42" s="49">
        <v>4250000</v>
      </c>
      <c r="D42" s="50">
        <v>12765249.189999999</v>
      </c>
      <c r="E42" s="50">
        <v>-714517.84</v>
      </c>
      <c r="F42" s="50">
        <v>-343260</v>
      </c>
      <c r="G42" s="50">
        <v>-742540</v>
      </c>
      <c r="H42" s="50">
        <v>-2100242.71</v>
      </c>
      <c r="I42" s="50">
        <v>181693.33</v>
      </c>
      <c r="J42" s="50">
        <v>-11553476.369999999</v>
      </c>
      <c r="K42" s="50">
        <v>56089.62</v>
      </c>
      <c r="L42" s="51">
        <f t="shared" si="8"/>
        <v>1798995.2199999979</v>
      </c>
    </row>
    <row r="43" spans="1:12" x14ac:dyDescent="0.25">
      <c r="A43" s="12" t="s">
        <v>62</v>
      </c>
      <c r="B43" s="5" t="s">
        <v>70</v>
      </c>
      <c r="C43" s="49">
        <v>64223364</v>
      </c>
      <c r="D43" s="50">
        <v>9737364.6899999995</v>
      </c>
      <c r="E43" s="50">
        <v>-1375000</v>
      </c>
      <c r="F43" s="50">
        <v>-1568208.21</v>
      </c>
      <c r="G43" s="50">
        <v>4730109.62</v>
      </c>
      <c r="H43" s="50">
        <v>2699348.49</v>
      </c>
      <c r="I43" s="50">
        <v>-50000</v>
      </c>
      <c r="J43" s="50">
        <v>-3471.15</v>
      </c>
      <c r="K43" s="50">
        <f>103000+52100</f>
        <v>155100</v>
      </c>
      <c r="L43" s="51">
        <f t="shared" si="8"/>
        <v>78548607.439999998</v>
      </c>
    </row>
    <row r="44" spans="1:12" x14ac:dyDescent="0.25">
      <c r="A44" s="14" t="s">
        <v>62</v>
      </c>
      <c r="B44" s="7" t="s">
        <v>62</v>
      </c>
      <c r="C44" s="52">
        <f>SUM(C36:C43)</f>
        <v>99775399</v>
      </c>
      <c r="D44" s="52">
        <f t="shared" ref="D44:L44" si="9">SUM(D36:D43)</f>
        <v>22341513.879999999</v>
      </c>
      <c r="E44" s="31">
        <f t="shared" ref="E44" si="10">SUM(E36:E43)</f>
        <v>-1619517.8399999999</v>
      </c>
      <c r="F44" s="31">
        <f t="shared" si="9"/>
        <v>-2239700.54</v>
      </c>
      <c r="G44" s="31">
        <f t="shared" si="9"/>
        <v>4170569.62</v>
      </c>
      <c r="H44" s="31">
        <f t="shared" si="9"/>
        <v>2773001.1500000004</v>
      </c>
      <c r="I44" s="52">
        <f t="shared" si="9"/>
        <v>131693.32999999999</v>
      </c>
      <c r="J44" s="52">
        <f t="shared" si="9"/>
        <v>-8752671.6899999995</v>
      </c>
      <c r="K44" s="52">
        <f t="shared" si="9"/>
        <v>56089.619999999995</v>
      </c>
      <c r="L44" s="29">
        <f t="shared" si="8"/>
        <v>116636376.53</v>
      </c>
    </row>
    <row r="45" spans="1:12" x14ac:dyDescent="0.25">
      <c r="A45" s="5" t="s">
        <v>71</v>
      </c>
      <c r="B45" s="5" t="s">
        <v>72</v>
      </c>
      <c r="C45" s="49">
        <v>5834376</v>
      </c>
      <c r="D45" s="50">
        <v>550000</v>
      </c>
      <c r="E45" s="50">
        <v>1197157.8400000001</v>
      </c>
      <c r="F45" s="50"/>
      <c r="G45" s="50"/>
      <c r="H45" s="50">
        <v>1727260.46</v>
      </c>
      <c r="I45" s="50">
        <v>3272277.65</v>
      </c>
      <c r="J45" s="50">
        <v>5606376.9299999997</v>
      </c>
      <c r="K45" s="50"/>
      <c r="L45" s="51">
        <f>C45+D45+E45+F45+G45+H45+I45+J45+K45</f>
        <v>18187448.880000003</v>
      </c>
    </row>
    <row r="46" spans="1:12" x14ac:dyDescent="0.25">
      <c r="A46" s="7" t="s">
        <v>71</v>
      </c>
      <c r="B46" s="7" t="s">
        <v>71</v>
      </c>
      <c r="C46" s="52">
        <f>C45</f>
        <v>5834376</v>
      </c>
      <c r="D46" s="52">
        <f t="shared" ref="D46:K46" si="11">D45</f>
        <v>550000</v>
      </c>
      <c r="E46" s="31">
        <f t="shared" ref="E46" si="12">E45</f>
        <v>1197157.8400000001</v>
      </c>
      <c r="F46" s="31">
        <f t="shared" si="11"/>
        <v>0</v>
      </c>
      <c r="G46" s="31">
        <f t="shared" si="11"/>
        <v>0</v>
      </c>
      <c r="H46" s="31">
        <f t="shared" si="11"/>
        <v>1727260.46</v>
      </c>
      <c r="I46" s="52">
        <f t="shared" si="11"/>
        <v>3272277.65</v>
      </c>
      <c r="J46" s="52">
        <f t="shared" si="11"/>
        <v>5606376.9299999997</v>
      </c>
      <c r="K46" s="52">
        <f t="shared" si="11"/>
        <v>0</v>
      </c>
      <c r="L46" s="29">
        <f t="shared" ref="L46:L81" si="13">C46+D46+E46+F46+G46+H46+I46+J46+K46</f>
        <v>18187448.880000003</v>
      </c>
    </row>
    <row r="47" spans="1:12" x14ac:dyDescent="0.25">
      <c r="A47" s="5" t="s">
        <v>77</v>
      </c>
      <c r="B47" s="5" t="s">
        <v>73</v>
      </c>
      <c r="C47" s="49">
        <v>1461353.05</v>
      </c>
      <c r="D47" s="50"/>
      <c r="E47" s="50"/>
      <c r="F47" s="50"/>
      <c r="G47" s="50"/>
      <c r="H47" s="50"/>
      <c r="I47" s="50"/>
      <c r="J47" s="50"/>
      <c r="K47" s="50"/>
      <c r="L47" s="51">
        <f t="shared" si="13"/>
        <v>1461353.05</v>
      </c>
    </row>
    <row r="48" spans="1:12" x14ac:dyDescent="0.25">
      <c r="A48" s="5" t="s">
        <v>77</v>
      </c>
      <c r="B48" s="5" t="s">
        <v>74</v>
      </c>
      <c r="C48" s="49">
        <v>0</v>
      </c>
      <c r="D48" s="50"/>
      <c r="E48" s="50"/>
      <c r="F48" s="50"/>
      <c r="G48" s="50"/>
      <c r="H48" s="50"/>
      <c r="I48" s="50"/>
      <c r="J48" s="50"/>
      <c r="K48" s="50"/>
      <c r="L48" s="51">
        <f t="shared" si="13"/>
        <v>0</v>
      </c>
    </row>
    <row r="49" spans="1:12" x14ac:dyDescent="0.25">
      <c r="A49" s="5" t="s">
        <v>77</v>
      </c>
      <c r="B49" s="5" t="s">
        <v>75</v>
      </c>
      <c r="C49" s="49">
        <v>183387.08</v>
      </c>
      <c r="D49" s="50">
        <v>500000</v>
      </c>
      <c r="E49" s="50"/>
      <c r="F49" s="50"/>
      <c r="G49" s="50">
        <v>-600000</v>
      </c>
      <c r="H49" s="50"/>
      <c r="I49" s="50"/>
      <c r="J49" s="50">
        <v>-52640</v>
      </c>
      <c r="K49" s="50"/>
      <c r="L49" s="51">
        <f t="shared" si="13"/>
        <v>30747.079999999958</v>
      </c>
    </row>
    <row r="50" spans="1:12" x14ac:dyDescent="0.25">
      <c r="A50" s="5" t="s">
        <v>77</v>
      </c>
      <c r="B50" s="5" t="s">
        <v>76</v>
      </c>
      <c r="C50" s="49">
        <v>55106670</v>
      </c>
      <c r="D50" s="50">
        <v>1867000</v>
      </c>
      <c r="E50" s="50">
        <v>-1185000</v>
      </c>
      <c r="F50" s="50">
        <v>-250000</v>
      </c>
      <c r="G50" s="50">
        <v>15400500</v>
      </c>
      <c r="H50" s="50">
        <v>17302000</v>
      </c>
      <c r="I50" s="50">
        <v>-11170587.85</v>
      </c>
      <c r="J50" s="50">
        <v>15978070.67</v>
      </c>
      <c r="K50" s="50"/>
      <c r="L50" s="51">
        <f t="shared" si="13"/>
        <v>93048652.820000008</v>
      </c>
    </row>
    <row r="51" spans="1:12" x14ac:dyDescent="0.25">
      <c r="A51" s="5" t="s">
        <v>77</v>
      </c>
      <c r="B51" s="5" t="s">
        <v>118</v>
      </c>
      <c r="C51" s="49">
        <v>770000</v>
      </c>
      <c r="D51" s="50"/>
      <c r="E51" s="50"/>
      <c r="F51" s="50"/>
      <c r="G51" s="50"/>
      <c r="H51" s="50">
        <v>500000</v>
      </c>
      <c r="I51" s="50">
        <v>6250000</v>
      </c>
      <c r="J51" s="50"/>
      <c r="K51" s="50"/>
      <c r="L51" s="51">
        <f t="shared" si="13"/>
        <v>7520000</v>
      </c>
    </row>
    <row r="52" spans="1:12" x14ac:dyDescent="0.25">
      <c r="A52" s="7" t="s">
        <v>77</v>
      </c>
      <c r="B52" s="7" t="s">
        <v>77</v>
      </c>
      <c r="C52" s="52">
        <f>SUM(C47:C51)</f>
        <v>57521410.130000003</v>
      </c>
      <c r="D52" s="52">
        <f t="shared" ref="D52:K52" si="14">SUM(D47:D51)</f>
        <v>2367000</v>
      </c>
      <c r="E52" s="31">
        <f t="shared" ref="E52" si="15">SUM(E47:E51)</f>
        <v>-1185000</v>
      </c>
      <c r="F52" s="31">
        <f t="shared" si="14"/>
        <v>-250000</v>
      </c>
      <c r="G52" s="31">
        <f t="shared" si="14"/>
        <v>14800500</v>
      </c>
      <c r="H52" s="31">
        <f t="shared" si="14"/>
        <v>17802000</v>
      </c>
      <c r="I52" s="52">
        <f t="shared" si="14"/>
        <v>-4920587.8499999996</v>
      </c>
      <c r="J52" s="52">
        <f t="shared" si="14"/>
        <v>15925430.67</v>
      </c>
      <c r="K52" s="52">
        <f t="shared" si="14"/>
        <v>0</v>
      </c>
      <c r="L52" s="29">
        <f t="shared" si="13"/>
        <v>102060752.95</v>
      </c>
    </row>
    <row r="53" spans="1:12" x14ac:dyDescent="0.25">
      <c r="A53" s="5" t="s">
        <v>78</v>
      </c>
      <c r="B53" s="5" t="s">
        <v>79</v>
      </c>
      <c r="C53" s="49">
        <v>8828820</v>
      </c>
      <c r="D53" s="50">
        <v>5875464.3899999997</v>
      </c>
      <c r="E53" s="50"/>
      <c r="F53" s="50"/>
      <c r="G53" s="50">
        <v>6827.4</v>
      </c>
      <c r="H53" s="50">
        <v>4019285.28</v>
      </c>
      <c r="I53" s="50"/>
      <c r="J53" s="50">
        <v>205044.92</v>
      </c>
      <c r="K53" s="50"/>
      <c r="L53" s="51">
        <f t="shared" si="13"/>
        <v>18935441.990000002</v>
      </c>
    </row>
    <row r="54" spans="1:12" x14ac:dyDescent="0.25">
      <c r="A54" s="5" t="s">
        <v>78</v>
      </c>
      <c r="B54" s="5" t="s">
        <v>80</v>
      </c>
      <c r="C54" s="49">
        <v>68098445.069999993</v>
      </c>
      <c r="D54" s="50">
        <v>7523957.5099999998</v>
      </c>
      <c r="E54" s="50">
        <v>-31000</v>
      </c>
      <c r="F54" s="50">
        <v>2492311.12</v>
      </c>
      <c r="G54" s="50">
        <v>18458000</v>
      </c>
      <c r="H54" s="50">
        <v>2582701.66</v>
      </c>
      <c r="I54" s="50">
        <v>3000420.17</v>
      </c>
      <c r="J54" s="50">
        <v>-11099022.869999999</v>
      </c>
      <c r="K54" s="50">
        <v>-56089.62</v>
      </c>
      <c r="L54" s="51">
        <f t="shared" si="13"/>
        <v>90969723.039999992</v>
      </c>
    </row>
    <row r="55" spans="1:12" x14ac:dyDescent="0.25">
      <c r="A55" s="5" t="s">
        <v>78</v>
      </c>
      <c r="B55" s="5" t="s">
        <v>81</v>
      </c>
      <c r="C55" s="49">
        <v>46276448.259999998</v>
      </c>
      <c r="D55" s="50">
        <v>11537000</v>
      </c>
      <c r="E55" s="50">
        <v>-14000</v>
      </c>
      <c r="F55" s="50">
        <v>1280000</v>
      </c>
      <c r="G55" s="50">
        <v>101944207.81</v>
      </c>
      <c r="H55" s="50">
        <v>22109572.760000002</v>
      </c>
      <c r="I55" s="50">
        <v>256109.21</v>
      </c>
      <c r="J55" s="50">
        <v>-876493.54</v>
      </c>
      <c r="K55" s="50"/>
      <c r="L55" s="51">
        <f t="shared" si="13"/>
        <v>182512844.5</v>
      </c>
    </row>
    <row r="56" spans="1:12" x14ac:dyDescent="0.25">
      <c r="A56" s="5" t="s">
        <v>78</v>
      </c>
      <c r="B56" s="5" t="s">
        <v>82</v>
      </c>
      <c r="C56" s="49">
        <v>15851344.880000001</v>
      </c>
      <c r="D56" s="50">
        <v>23500</v>
      </c>
      <c r="E56" s="50">
        <v>75000</v>
      </c>
      <c r="F56" s="50"/>
      <c r="G56" s="50"/>
      <c r="H56" s="50">
        <v>402038.78</v>
      </c>
      <c r="I56" s="50">
        <v>50000</v>
      </c>
      <c r="J56" s="50"/>
      <c r="K56" s="50"/>
      <c r="L56" s="51">
        <f t="shared" si="13"/>
        <v>16401883.66</v>
      </c>
    </row>
    <row r="57" spans="1:12" x14ac:dyDescent="0.25">
      <c r="A57" s="7" t="s">
        <v>78</v>
      </c>
      <c r="B57" s="7" t="s">
        <v>78</v>
      </c>
      <c r="C57" s="52">
        <f>SUM(C53:C56)</f>
        <v>139055058.20999998</v>
      </c>
      <c r="D57" s="52">
        <f t="shared" ref="D57:K57" si="16">SUM(D53:D56)</f>
        <v>24959921.899999999</v>
      </c>
      <c r="E57" s="31">
        <f t="shared" ref="E57" si="17">SUM(E53:E56)</f>
        <v>30000</v>
      </c>
      <c r="F57" s="31">
        <f t="shared" si="16"/>
        <v>3772311.12</v>
      </c>
      <c r="G57" s="31">
        <f t="shared" si="16"/>
        <v>120409035.21000001</v>
      </c>
      <c r="H57" s="31">
        <f t="shared" si="16"/>
        <v>29113598.480000004</v>
      </c>
      <c r="I57" s="52">
        <f t="shared" si="16"/>
        <v>3306529.38</v>
      </c>
      <c r="J57" s="52">
        <f t="shared" si="16"/>
        <v>-11770471.489999998</v>
      </c>
      <c r="K57" s="52">
        <f t="shared" si="16"/>
        <v>-56089.62</v>
      </c>
      <c r="L57" s="29">
        <f t="shared" si="13"/>
        <v>308819893.19</v>
      </c>
    </row>
    <row r="58" spans="1:12" x14ac:dyDescent="0.25">
      <c r="A58" s="5" t="s">
        <v>83</v>
      </c>
      <c r="B58" s="5" t="s">
        <v>84</v>
      </c>
      <c r="C58" s="49">
        <v>206142118.34</v>
      </c>
      <c r="D58" s="50">
        <v>8617037.3000000007</v>
      </c>
      <c r="E58" s="50">
        <v>560000</v>
      </c>
      <c r="F58" s="50"/>
      <c r="G58" s="50">
        <v>705320</v>
      </c>
      <c r="H58" s="50">
        <v>-21110463.460000001</v>
      </c>
      <c r="I58" s="50">
        <v>1093810.5</v>
      </c>
      <c r="J58" s="50">
        <v>14006870</v>
      </c>
      <c r="K58" s="53"/>
      <c r="L58" s="51">
        <f t="shared" si="13"/>
        <v>210014692.68000001</v>
      </c>
    </row>
    <row r="59" spans="1:12" x14ac:dyDescent="0.25">
      <c r="A59" s="5" t="s">
        <v>83</v>
      </c>
      <c r="B59" s="5" t="s">
        <v>85</v>
      </c>
      <c r="C59" s="49">
        <v>322388032.06999999</v>
      </c>
      <c r="D59" s="50">
        <v>8030560.9400000004</v>
      </c>
      <c r="E59" s="50">
        <v>518300</v>
      </c>
      <c r="F59" s="50">
        <v>50000</v>
      </c>
      <c r="G59" s="50">
        <v>331377</v>
      </c>
      <c r="H59" s="50">
        <v>9292920.5199999996</v>
      </c>
      <c r="I59" s="50">
        <v>164454.70000000001</v>
      </c>
      <c r="J59" s="50">
        <v>1930547.19</v>
      </c>
      <c r="K59" s="53"/>
      <c r="L59" s="51">
        <f t="shared" si="13"/>
        <v>342706192.41999996</v>
      </c>
    </row>
    <row r="60" spans="1:12" x14ac:dyDescent="0.25">
      <c r="A60" s="5" t="s">
        <v>83</v>
      </c>
      <c r="B60" s="5" t="s">
        <v>86</v>
      </c>
      <c r="C60" s="49">
        <v>44068378.359999999</v>
      </c>
      <c r="D60" s="50">
        <v>1538432.05</v>
      </c>
      <c r="E60" s="50"/>
      <c r="F60" s="50"/>
      <c r="G60" s="50">
        <v>400000</v>
      </c>
      <c r="H60" s="50">
        <v>275704</v>
      </c>
      <c r="I60" s="50"/>
      <c r="J60" s="50">
        <v>-1716563.8</v>
      </c>
      <c r="K60" s="53"/>
      <c r="L60" s="51">
        <f t="shared" si="13"/>
        <v>44565950.609999999</v>
      </c>
    </row>
    <row r="61" spans="1:12" x14ac:dyDescent="0.25">
      <c r="A61" s="5" t="s">
        <v>83</v>
      </c>
      <c r="B61" s="5" t="s">
        <v>87</v>
      </c>
      <c r="C61" s="49">
        <v>30000</v>
      </c>
      <c r="D61" s="50"/>
      <c r="E61" s="50"/>
      <c r="F61" s="50"/>
      <c r="G61" s="50"/>
      <c r="H61" s="50">
        <v>430000</v>
      </c>
      <c r="I61" s="50"/>
      <c r="J61" s="50">
        <v>427000</v>
      </c>
      <c r="K61" s="53"/>
      <c r="L61" s="51">
        <f t="shared" si="13"/>
        <v>887000</v>
      </c>
    </row>
    <row r="62" spans="1:12" x14ac:dyDescent="0.25">
      <c r="A62" s="5" t="s">
        <v>83</v>
      </c>
      <c r="B62" s="5" t="s">
        <v>88</v>
      </c>
      <c r="C62" s="49">
        <v>500000</v>
      </c>
      <c r="D62" s="50"/>
      <c r="E62" s="50"/>
      <c r="F62" s="50"/>
      <c r="G62" s="50">
        <v>200000</v>
      </c>
      <c r="H62" s="50"/>
      <c r="I62" s="50"/>
      <c r="J62" s="50"/>
      <c r="K62" s="53"/>
      <c r="L62" s="51">
        <f t="shared" si="13"/>
        <v>700000</v>
      </c>
    </row>
    <row r="63" spans="1:12" x14ac:dyDescent="0.25">
      <c r="A63" s="5" t="s">
        <v>83</v>
      </c>
      <c r="B63" s="5" t="s">
        <v>89</v>
      </c>
      <c r="C63" s="49">
        <v>25015126.5</v>
      </c>
      <c r="D63" s="50">
        <v>900000</v>
      </c>
      <c r="E63" s="50"/>
      <c r="F63" s="50">
        <v>246800</v>
      </c>
      <c r="G63" s="50">
        <v>1543810.5</v>
      </c>
      <c r="H63" s="50">
        <v>2487191.48</v>
      </c>
      <c r="I63" s="50">
        <v>309232.5</v>
      </c>
      <c r="J63" s="50">
        <v>1310814.73</v>
      </c>
      <c r="K63" s="53"/>
      <c r="L63" s="51">
        <f t="shared" si="13"/>
        <v>31812975.710000001</v>
      </c>
    </row>
    <row r="64" spans="1:12" x14ac:dyDescent="0.25">
      <c r="A64" s="7" t="s">
        <v>83</v>
      </c>
      <c r="B64" s="7" t="s">
        <v>83</v>
      </c>
      <c r="C64" s="52">
        <f>SUM(C58:C63)</f>
        <v>598143655.26999998</v>
      </c>
      <c r="D64" s="52">
        <f t="shared" ref="D64:K64" si="18">SUM(D58:D63)</f>
        <v>19086030.290000003</v>
      </c>
      <c r="E64" s="31">
        <f t="shared" ref="E64" si="19">SUM(E58:E63)</f>
        <v>1078300</v>
      </c>
      <c r="F64" s="31">
        <f t="shared" si="18"/>
        <v>296800</v>
      </c>
      <c r="G64" s="31">
        <f t="shared" si="18"/>
        <v>3180507.5</v>
      </c>
      <c r="H64" s="31">
        <f t="shared" si="18"/>
        <v>-8624647.4600000009</v>
      </c>
      <c r="I64" s="52">
        <f t="shared" si="18"/>
        <v>1567497.7</v>
      </c>
      <c r="J64" s="52">
        <f t="shared" si="18"/>
        <v>15958668.119999999</v>
      </c>
      <c r="K64" s="52">
        <f t="shared" si="18"/>
        <v>0</v>
      </c>
      <c r="L64" s="29">
        <f t="shared" si="13"/>
        <v>630686811.41999996</v>
      </c>
    </row>
    <row r="65" spans="1:12" x14ac:dyDescent="0.25">
      <c r="A65" s="5" t="s">
        <v>90</v>
      </c>
      <c r="B65" s="5" t="s">
        <v>92</v>
      </c>
      <c r="C65" s="49">
        <v>36539745.210000001</v>
      </c>
      <c r="D65" s="50">
        <v>1206438</v>
      </c>
      <c r="E65" s="50">
        <v>595456.15</v>
      </c>
      <c r="F65" s="50">
        <v>54120</v>
      </c>
      <c r="G65" s="50">
        <v>492050</v>
      </c>
      <c r="H65" s="50">
        <v>3077354</v>
      </c>
      <c r="I65" s="50"/>
      <c r="J65" s="50">
        <v>3781571</v>
      </c>
      <c r="K65" s="50"/>
      <c r="L65" s="51">
        <f t="shared" si="13"/>
        <v>45746734.359999999</v>
      </c>
    </row>
    <row r="66" spans="1:12" x14ac:dyDescent="0.25">
      <c r="A66" s="5" t="s">
        <v>90</v>
      </c>
      <c r="B66" s="5" t="s">
        <v>91</v>
      </c>
      <c r="C66" s="49">
        <v>29903277.460000001</v>
      </c>
      <c r="D66" s="50">
        <v>141666</v>
      </c>
      <c r="E66" s="50">
        <v>-545456.15</v>
      </c>
      <c r="F66" s="50">
        <v>59884.15</v>
      </c>
      <c r="G66" s="50"/>
      <c r="H66" s="50">
        <v>333370.82</v>
      </c>
      <c r="I66" s="50"/>
      <c r="J66" s="50">
        <v>1473942</v>
      </c>
      <c r="K66" s="50"/>
      <c r="L66" s="51">
        <f t="shared" si="13"/>
        <v>31366684.280000001</v>
      </c>
    </row>
    <row r="67" spans="1:12" x14ac:dyDescent="0.25">
      <c r="A67" s="7" t="s">
        <v>90</v>
      </c>
      <c r="B67" s="7" t="s">
        <v>90</v>
      </c>
      <c r="C67" s="52">
        <f>SUM(C65:C66)</f>
        <v>66443022.670000002</v>
      </c>
      <c r="D67" s="52">
        <f t="shared" ref="D67:K67" si="20">SUM(D65:D66)</f>
        <v>1348104</v>
      </c>
      <c r="E67" s="31">
        <f t="shared" ref="E67" si="21">SUM(E65:E66)</f>
        <v>50000</v>
      </c>
      <c r="F67" s="31">
        <f t="shared" si="20"/>
        <v>114004.15</v>
      </c>
      <c r="G67" s="31">
        <f t="shared" si="20"/>
        <v>492050</v>
      </c>
      <c r="H67" s="31">
        <f t="shared" si="20"/>
        <v>3410724.82</v>
      </c>
      <c r="I67" s="52">
        <f t="shared" si="20"/>
        <v>0</v>
      </c>
      <c r="J67" s="52">
        <f t="shared" si="20"/>
        <v>5255513</v>
      </c>
      <c r="K67" s="52">
        <f t="shared" si="20"/>
        <v>0</v>
      </c>
      <c r="L67" s="29">
        <f t="shared" si="13"/>
        <v>77113418.640000001</v>
      </c>
    </row>
    <row r="68" spans="1:12" x14ac:dyDescent="0.25">
      <c r="A68" s="5" t="s">
        <v>97</v>
      </c>
      <c r="B68" s="5" t="s">
        <v>93</v>
      </c>
      <c r="C68" s="49">
        <v>3507900</v>
      </c>
      <c r="D68" s="50"/>
      <c r="E68" s="50"/>
      <c r="F68" s="50"/>
      <c r="G68" s="50"/>
      <c r="H68" s="50"/>
      <c r="I68" s="50"/>
      <c r="J68" s="50">
        <v>100000</v>
      </c>
      <c r="K68" s="50"/>
      <c r="L68" s="51">
        <f t="shared" si="13"/>
        <v>3607900</v>
      </c>
    </row>
    <row r="69" spans="1:12" x14ac:dyDescent="0.25">
      <c r="A69" s="5" t="s">
        <v>97</v>
      </c>
      <c r="B69" s="5" t="s">
        <v>94</v>
      </c>
      <c r="C69" s="54">
        <v>4290992.12</v>
      </c>
      <c r="D69" s="55">
        <v>719361.88</v>
      </c>
      <c r="E69" s="55">
        <v>317360</v>
      </c>
      <c r="F69" s="55">
        <v>317360</v>
      </c>
      <c r="G69" s="50">
        <v>476040</v>
      </c>
      <c r="H69" s="50">
        <v>317360</v>
      </c>
      <c r="I69" s="50">
        <v>7295990</v>
      </c>
      <c r="J69" s="50">
        <v>2208280</v>
      </c>
      <c r="K69" s="50"/>
      <c r="L69" s="51">
        <f t="shared" si="13"/>
        <v>15942744</v>
      </c>
    </row>
    <row r="70" spans="1:12" x14ac:dyDescent="0.25">
      <c r="A70" s="5" t="s">
        <v>97</v>
      </c>
      <c r="B70" s="5" t="s">
        <v>95</v>
      </c>
      <c r="C70" s="49">
        <v>65496902.219999999</v>
      </c>
      <c r="D70" s="50"/>
      <c r="E70" s="50"/>
      <c r="F70" s="50"/>
      <c r="G70" s="50">
        <v>-686649.6</v>
      </c>
      <c r="H70" s="50"/>
      <c r="I70" s="50">
        <v>-3363997.15</v>
      </c>
      <c r="J70" s="50">
        <v>-1718398.66</v>
      </c>
      <c r="K70" s="50"/>
      <c r="L70" s="51">
        <f t="shared" si="13"/>
        <v>59727856.810000002</v>
      </c>
    </row>
    <row r="71" spans="1:12" x14ac:dyDescent="0.25">
      <c r="A71" s="5" t="s">
        <v>97</v>
      </c>
      <c r="B71" s="5" t="s">
        <v>96</v>
      </c>
      <c r="C71" s="49">
        <v>100000</v>
      </c>
      <c r="D71" s="50">
        <v>50975.24</v>
      </c>
      <c r="E71" s="50"/>
      <c r="F71" s="50"/>
      <c r="G71" s="50"/>
      <c r="H71" s="50"/>
      <c r="I71" s="50"/>
      <c r="J71" s="50"/>
      <c r="K71" s="50"/>
      <c r="L71" s="51">
        <f t="shared" si="13"/>
        <v>150975.24</v>
      </c>
    </row>
    <row r="72" spans="1:12" x14ac:dyDescent="0.25">
      <c r="A72" s="7" t="s">
        <v>97</v>
      </c>
      <c r="B72" s="7" t="s">
        <v>97</v>
      </c>
      <c r="C72" s="52">
        <f>SUM(C68:C71)</f>
        <v>73395794.340000004</v>
      </c>
      <c r="D72" s="52">
        <f t="shared" ref="D72:K72" si="22">SUM(D68:D71)</f>
        <v>770337.12</v>
      </c>
      <c r="E72" s="31">
        <f t="shared" ref="E72" si="23">SUM(E68:E71)</f>
        <v>317360</v>
      </c>
      <c r="F72" s="31">
        <f t="shared" si="22"/>
        <v>317360</v>
      </c>
      <c r="G72" s="31">
        <f t="shared" si="22"/>
        <v>-210609.59999999998</v>
      </c>
      <c r="H72" s="31">
        <f t="shared" si="22"/>
        <v>317360</v>
      </c>
      <c r="I72" s="52">
        <f t="shared" si="22"/>
        <v>3931992.85</v>
      </c>
      <c r="J72" s="52">
        <f t="shared" si="22"/>
        <v>589881.34000000008</v>
      </c>
      <c r="K72" s="52">
        <f t="shared" si="22"/>
        <v>0</v>
      </c>
      <c r="L72" s="29">
        <f t="shared" si="13"/>
        <v>79429476.050000012</v>
      </c>
    </row>
    <row r="73" spans="1:12" x14ac:dyDescent="0.25">
      <c r="A73" s="5" t="s">
        <v>98</v>
      </c>
      <c r="B73" s="5" t="s">
        <v>99</v>
      </c>
      <c r="C73" s="49">
        <v>0</v>
      </c>
      <c r="D73" s="50"/>
      <c r="E73" s="50"/>
      <c r="F73" s="50"/>
      <c r="G73" s="50"/>
      <c r="H73" s="50"/>
      <c r="I73" s="50"/>
      <c r="J73" s="50"/>
      <c r="K73" s="50"/>
      <c r="L73" s="51">
        <f t="shared" si="13"/>
        <v>0</v>
      </c>
    </row>
    <row r="74" spans="1:12" x14ac:dyDescent="0.25">
      <c r="A74" s="5" t="s">
        <v>98</v>
      </c>
      <c r="B74" s="5" t="s">
        <v>100</v>
      </c>
      <c r="C74" s="49">
        <v>21683460.460000001</v>
      </c>
      <c r="D74" s="50">
        <v>1018865.68</v>
      </c>
      <c r="E74" s="50">
        <v>131700</v>
      </c>
      <c r="F74" s="50">
        <v>500000</v>
      </c>
      <c r="G74" s="50"/>
      <c r="H74" s="50">
        <v>585000</v>
      </c>
      <c r="I74" s="50">
        <v>2522000</v>
      </c>
      <c r="J74" s="50">
        <v>150000</v>
      </c>
      <c r="K74" s="50"/>
      <c r="L74" s="51">
        <f t="shared" si="13"/>
        <v>26591026.140000001</v>
      </c>
    </row>
    <row r="75" spans="1:12" x14ac:dyDescent="0.25">
      <c r="A75" s="7" t="s">
        <v>98</v>
      </c>
      <c r="B75" s="7" t="s">
        <v>98</v>
      </c>
      <c r="C75" s="52">
        <f>SUM(C73:C74)</f>
        <v>21683460.460000001</v>
      </c>
      <c r="D75" s="52">
        <f t="shared" ref="D75:K75" si="24">SUM(D73:D74)</f>
        <v>1018865.68</v>
      </c>
      <c r="E75" s="31">
        <f t="shared" ref="E75" si="25">SUM(E73:E74)</f>
        <v>131700</v>
      </c>
      <c r="F75" s="31">
        <f t="shared" si="24"/>
        <v>500000</v>
      </c>
      <c r="G75" s="31">
        <f t="shared" si="24"/>
        <v>0</v>
      </c>
      <c r="H75" s="31">
        <f t="shared" si="24"/>
        <v>585000</v>
      </c>
      <c r="I75" s="52">
        <f t="shared" si="24"/>
        <v>2522000</v>
      </c>
      <c r="J75" s="52">
        <f t="shared" si="24"/>
        <v>150000</v>
      </c>
      <c r="K75" s="52">
        <f t="shared" si="24"/>
        <v>0</v>
      </c>
      <c r="L75" s="29">
        <f t="shared" si="13"/>
        <v>26591026.140000001</v>
      </c>
    </row>
    <row r="76" spans="1:12" x14ac:dyDescent="0.25">
      <c r="A76" s="5" t="s">
        <v>103</v>
      </c>
      <c r="B76" s="5" t="s">
        <v>101</v>
      </c>
      <c r="C76" s="49">
        <v>0</v>
      </c>
      <c r="D76" s="50"/>
      <c r="E76" s="50"/>
      <c r="F76" s="50"/>
      <c r="G76" s="50"/>
      <c r="H76" s="50"/>
      <c r="I76" s="50"/>
      <c r="J76" s="50"/>
      <c r="K76" s="50"/>
      <c r="L76" s="51">
        <f t="shared" si="13"/>
        <v>0</v>
      </c>
    </row>
    <row r="77" spans="1:12" x14ac:dyDescent="0.25">
      <c r="A77" s="5" t="s">
        <v>103</v>
      </c>
      <c r="B77" s="5" t="s">
        <v>102</v>
      </c>
      <c r="C77" s="49">
        <v>520000</v>
      </c>
      <c r="D77" s="50">
        <v>300000</v>
      </c>
      <c r="E77" s="50"/>
      <c r="F77" s="50"/>
      <c r="G77" s="50"/>
      <c r="H77" s="50">
        <v>300000</v>
      </c>
      <c r="I77" s="50"/>
      <c r="J77" s="50"/>
      <c r="K77" s="50"/>
      <c r="L77" s="51">
        <f t="shared" si="13"/>
        <v>1120000</v>
      </c>
    </row>
    <row r="78" spans="1:12" x14ac:dyDescent="0.25">
      <c r="A78" s="7" t="s">
        <v>103</v>
      </c>
      <c r="B78" s="7" t="s">
        <v>103</v>
      </c>
      <c r="C78" s="52">
        <f>SUM(C76:C77)</f>
        <v>520000</v>
      </c>
      <c r="D78" s="52">
        <f t="shared" ref="D78:K78" si="26">SUM(D76:D77)</f>
        <v>300000</v>
      </c>
      <c r="E78" s="31">
        <f t="shared" ref="E78" si="27">SUM(E76:E77)</f>
        <v>0</v>
      </c>
      <c r="F78" s="31">
        <f t="shared" si="26"/>
        <v>0</v>
      </c>
      <c r="G78" s="31">
        <f t="shared" si="26"/>
        <v>0</v>
      </c>
      <c r="H78" s="31">
        <f t="shared" si="26"/>
        <v>300000</v>
      </c>
      <c r="I78" s="52">
        <f t="shared" si="26"/>
        <v>0</v>
      </c>
      <c r="J78" s="52">
        <f t="shared" si="26"/>
        <v>0</v>
      </c>
      <c r="K78" s="52">
        <f t="shared" si="26"/>
        <v>0</v>
      </c>
      <c r="L78" s="29">
        <f t="shared" si="13"/>
        <v>1120000</v>
      </c>
    </row>
    <row r="79" spans="1:12" x14ac:dyDescent="0.25">
      <c r="A79" s="5" t="s">
        <v>105</v>
      </c>
      <c r="B79" s="5" t="s">
        <v>104</v>
      </c>
      <c r="C79" s="49">
        <v>15000</v>
      </c>
      <c r="D79" s="50">
        <v>12000</v>
      </c>
      <c r="E79" s="50"/>
      <c r="F79" s="50"/>
      <c r="G79" s="50"/>
      <c r="H79" s="50"/>
      <c r="I79" s="50"/>
      <c r="J79" s="50">
        <v>-21265.94</v>
      </c>
      <c r="K79" s="50"/>
      <c r="L79" s="51">
        <f t="shared" si="13"/>
        <v>5734.0600000000013</v>
      </c>
    </row>
    <row r="80" spans="1:12" x14ac:dyDescent="0.25">
      <c r="A80" s="7" t="s">
        <v>105</v>
      </c>
      <c r="B80" s="7" t="s">
        <v>105</v>
      </c>
      <c r="C80" s="52">
        <f>C79</f>
        <v>15000</v>
      </c>
      <c r="D80" s="52">
        <f t="shared" ref="D80:K80" si="28">D79</f>
        <v>12000</v>
      </c>
      <c r="E80" s="31">
        <f t="shared" ref="E80" si="29">E79</f>
        <v>0</v>
      </c>
      <c r="F80" s="31">
        <f t="shared" si="28"/>
        <v>0</v>
      </c>
      <c r="G80" s="31">
        <f t="shared" si="28"/>
        <v>0</v>
      </c>
      <c r="H80" s="31">
        <f t="shared" si="28"/>
        <v>0</v>
      </c>
      <c r="I80" s="52">
        <f t="shared" si="28"/>
        <v>0</v>
      </c>
      <c r="J80" s="52">
        <f t="shared" si="28"/>
        <v>-21265.94</v>
      </c>
      <c r="K80" s="52">
        <f t="shared" si="28"/>
        <v>0</v>
      </c>
      <c r="L80" s="29">
        <f t="shared" si="13"/>
        <v>5734.0600000000013</v>
      </c>
    </row>
    <row r="81" spans="1:12" x14ac:dyDescent="0.25">
      <c r="A81" s="7"/>
      <c r="B81" s="6" t="s">
        <v>1</v>
      </c>
      <c r="C81" s="52">
        <f>C44+C46+C52+C57+C64+C67+C72+C75+C78+C80</f>
        <v>1062387176.0799999</v>
      </c>
      <c r="D81" s="52">
        <f t="shared" ref="D81:L81" si="30">D44+D46+D52+D57+D64+D67+D72+D75+D78+D80</f>
        <v>72753772.87000002</v>
      </c>
      <c r="E81" s="31">
        <f t="shared" ref="E81" si="31">E44+E46+E52+E57+E64+E67+E72+E75+E78+E80</f>
        <v>2.3283064365386963E-10</v>
      </c>
      <c r="F81" s="31">
        <f t="shared" si="30"/>
        <v>2510774.73</v>
      </c>
      <c r="G81" s="31">
        <f t="shared" si="30"/>
        <v>142842052.73000002</v>
      </c>
      <c r="H81" s="31">
        <f t="shared" si="30"/>
        <v>47404297.450000003</v>
      </c>
      <c r="I81" s="52">
        <f t="shared" si="30"/>
        <v>9811403.0600000005</v>
      </c>
      <c r="J81" s="52">
        <f t="shared" si="30"/>
        <v>22941460.939999998</v>
      </c>
      <c r="K81" s="52">
        <f t="shared" si="30"/>
        <v>-7.2759576141834259E-12</v>
      </c>
      <c r="L81" s="52">
        <f t="shared" si="30"/>
        <v>1360650937.8599999</v>
      </c>
    </row>
  </sheetData>
  <mergeCells count="3">
    <mergeCell ref="A3:A4"/>
    <mergeCell ref="B3:B4"/>
    <mergeCell ref="B1:H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2024-04-24T06:45:38Z</dcterms:modified>
</cp:coreProperties>
</file>