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440" windowHeight="7695" activeTab="4"/>
  </bookViews>
  <sheets>
    <sheet name="школы начальное обр" sheetId="4" r:id="rId1"/>
    <sheet name="школы основное обр" sheetId="5" r:id="rId2"/>
    <sheet name="школы среднее обр" sheetId="1" r:id="rId3"/>
    <sheet name="сады" sheetId="2" r:id="rId4"/>
    <sheet name="дюсш" sheetId="3" r:id="rId5"/>
  </sheets>
  <calcPr calcId="145621"/>
</workbook>
</file>

<file path=xl/calcChain.xml><?xml version="1.0" encoding="utf-8"?>
<calcChain xmlns="http://schemas.openxmlformats.org/spreadsheetml/2006/main">
  <c r="N23" i="1" l="1"/>
  <c r="N24" i="1"/>
  <c r="N22" i="1"/>
  <c r="B23" i="1"/>
  <c r="B24" i="1"/>
  <c r="B22" i="1"/>
  <c r="C22" i="1"/>
  <c r="D22" i="1"/>
  <c r="E22" i="1"/>
  <c r="F22" i="1"/>
  <c r="G22" i="1"/>
  <c r="H22" i="1"/>
  <c r="I22" i="1"/>
  <c r="J22" i="1"/>
  <c r="K22" i="1"/>
  <c r="L22" i="1"/>
  <c r="M22" i="1"/>
  <c r="O22" i="1"/>
  <c r="P22" i="1"/>
  <c r="Q22" i="1"/>
  <c r="C23" i="1"/>
  <c r="D23" i="1"/>
  <c r="E23" i="1"/>
  <c r="F23" i="1"/>
  <c r="G23" i="1"/>
  <c r="H23" i="1"/>
  <c r="I23" i="1"/>
  <c r="J23" i="1"/>
  <c r="K23" i="1"/>
  <c r="L23" i="1"/>
  <c r="M23" i="1"/>
  <c r="O23" i="1"/>
  <c r="P23" i="1"/>
  <c r="Q23" i="1"/>
  <c r="C24" i="1"/>
  <c r="D24" i="1"/>
  <c r="E24" i="1"/>
  <c r="F24" i="1"/>
  <c r="G24" i="1"/>
  <c r="H24" i="1"/>
  <c r="I24" i="1"/>
  <c r="J24" i="1"/>
  <c r="K24" i="1"/>
  <c r="L24" i="1"/>
  <c r="M24" i="1"/>
  <c r="O24" i="1"/>
  <c r="P24" i="1"/>
  <c r="Q24" i="1"/>
  <c r="B23" i="5"/>
  <c r="B24" i="5"/>
  <c r="B22" i="5"/>
  <c r="G23" i="5"/>
  <c r="G24" i="5"/>
  <c r="G22" i="5"/>
  <c r="J23" i="5"/>
  <c r="J24" i="5"/>
  <c r="J22" i="5"/>
  <c r="C23" i="5"/>
  <c r="D23" i="5"/>
  <c r="E23" i="5"/>
  <c r="F23" i="5"/>
  <c r="H23" i="5"/>
  <c r="I23" i="5"/>
  <c r="K23" i="5"/>
  <c r="L23" i="5"/>
  <c r="M23" i="5"/>
  <c r="C24" i="5"/>
  <c r="D24" i="5"/>
  <c r="E24" i="5"/>
  <c r="F24" i="5"/>
  <c r="H24" i="5"/>
  <c r="I24" i="5"/>
  <c r="K24" i="5"/>
  <c r="L24" i="5"/>
  <c r="M24" i="5"/>
  <c r="C22" i="5"/>
  <c r="D22" i="5"/>
  <c r="E22" i="5"/>
  <c r="F22" i="5"/>
  <c r="H22" i="5"/>
  <c r="I22" i="5"/>
  <c r="K22" i="5"/>
  <c r="L22" i="5"/>
  <c r="M22" i="5"/>
  <c r="O25" i="4"/>
  <c r="O24" i="4"/>
  <c r="O23" i="4"/>
  <c r="B25" i="4"/>
  <c r="B24" i="4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P23" i="4"/>
  <c r="Q23" i="4"/>
  <c r="R23" i="4"/>
  <c r="C24" i="4"/>
  <c r="D24" i="4"/>
  <c r="E24" i="4"/>
  <c r="F24" i="4"/>
  <c r="G24" i="4"/>
  <c r="H24" i="4"/>
  <c r="I24" i="4"/>
  <c r="J24" i="4"/>
  <c r="K24" i="4"/>
  <c r="L24" i="4"/>
  <c r="M24" i="4"/>
  <c r="N24" i="4"/>
  <c r="P24" i="4"/>
  <c r="Q24" i="4"/>
  <c r="R24" i="4"/>
  <c r="C25" i="4"/>
  <c r="D25" i="4"/>
  <c r="E25" i="4"/>
  <c r="F25" i="4"/>
  <c r="G25" i="4"/>
  <c r="H25" i="4"/>
  <c r="I25" i="4"/>
  <c r="J25" i="4"/>
  <c r="K25" i="4"/>
  <c r="L25" i="4"/>
  <c r="M25" i="4"/>
  <c r="N25" i="4"/>
  <c r="P25" i="4"/>
  <c r="Q25" i="4"/>
  <c r="R25" i="4"/>
  <c r="B26" i="2"/>
  <c r="B27" i="2"/>
  <c r="B25" i="2"/>
  <c r="C27" i="2"/>
  <c r="D27" i="2"/>
  <c r="E27" i="2"/>
  <c r="F27" i="2"/>
  <c r="G27" i="2"/>
  <c r="H27" i="2"/>
  <c r="I27" i="2"/>
  <c r="C26" i="2"/>
  <c r="D26" i="2"/>
  <c r="E26" i="2"/>
  <c r="F26" i="2"/>
  <c r="G26" i="2"/>
  <c r="H26" i="2"/>
  <c r="I26" i="2"/>
  <c r="C25" i="2"/>
  <c r="D25" i="2"/>
  <c r="E25" i="2"/>
  <c r="F25" i="2"/>
  <c r="G25" i="2"/>
  <c r="H25" i="2"/>
  <c r="I25" i="2"/>
  <c r="S23" i="4" l="1"/>
  <c r="S19" i="4"/>
  <c r="S16" i="4"/>
  <c r="S13" i="4"/>
  <c r="S10" i="4"/>
  <c r="S7" i="4"/>
  <c r="S4" i="4"/>
  <c r="C24" i="2" l="1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9" i="2"/>
  <c r="C8" i="2"/>
  <c r="C7" i="2"/>
  <c r="C10" i="2"/>
  <c r="C6" i="2"/>
  <c r="C5" i="2"/>
  <c r="C4" i="2"/>
  <c r="E24" i="2" l="1"/>
  <c r="E23" i="2"/>
  <c r="E22" i="2"/>
  <c r="D24" i="2"/>
  <c r="D23" i="2"/>
  <c r="D22" i="2"/>
  <c r="E21" i="2"/>
  <c r="E19" i="2"/>
  <c r="D21" i="2"/>
  <c r="D20" i="2"/>
  <c r="D19" i="2"/>
  <c r="E18" i="2"/>
  <c r="E17" i="2"/>
  <c r="E16" i="2"/>
  <c r="D18" i="2"/>
  <c r="D17" i="2"/>
  <c r="D16" i="2"/>
  <c r="F15" i="2"/>
  <c r="F14" i="2"/>
  <c r="F13" i="2"/>
  <c r="E14" i="2"/>
  <c r="E13" i="2"/>
  <c r="D15" i="2"/>
  <c r="D14" i="2"/>
  <c r="D13" i="2"/>
  <c r="E12" i="2"/>
  <c r="E11" i="2"/>
  <c r="E10" i="2"/>
  <c r="D12" i="2"/>
  <c r="D11" i="2"/>
  <c r="D10" i="2"/>
  <c r="D9" i="2"/>
  <c r="D8" i="2"/>
  <c r="D7" i="2"/>
  <c r="E9" i="2"/>
  <c r="E8" i="2"/>
  <c r="E7" i="2"/>
  <c r="E6" i="2" l="1"/>
  <c r="E5" i="2"/>
  <c r="E4" i="2"/>
  <c r="D6" i="2"/>
  <c r="D5" i="2"/>
  <c r="D4" i="2"/>
</calcChain>
</file>

<file path=xl/comments1.xml><?xml version="1.0" encoding="utf-8"?>
<comments xmlns="http://schemas.openxmlformats.org/spreadsheetml/2006/main">
  <authors>
    <author>Овсянникова</author>
  </authors>
  <commentList>
    <comment ref="C3" authorId="0">
      <text>
        <r>
          <rPr>
            <sz val="9"/>
            <color indexed="81"/>
            <rFont val="Tahoma"/>
            <family val="2"/>
            <charset val="204"/>
          </rPr>
          <t xml:space="preserve">рабочих дней
</t>
        </r>
      </text>
    </comment>
    <comment ref="F4" authorId="0">
      <text>
        <r>
          <rPr>
            <sz val="9"/>
            <color indexed="81"/>
            <rFont val="Tahoma"/>
            <family val="2"/>
            <charset val="204"/>
          </rPr>
          <t xml:space="preserve">
3/3,5*100=85,7, вакансия муз работника 0,5 ставки</t>
        </r>
      </text>
    </comment>
    <comment ref="F7" authorId="0">
      <text>
        <r>
          <rPr>
            <sz val="9"/>
            <color indexed="81"/>
            <rFont val="Tahoma"/>
            <family val="2"/>
            <charset val="204"/>
          </rPr>
          <t xml:space="preserve">10/9*100, В дс №4 педов больше чем по штатке, т.к. приняты на не полные ставки
</t>
        </r>
      </text>
    </comment>
    <comment ref="F10" authorId="0">
      <text>
        <r>
          <rPr>
            <b/>
            <sz val="9"/>
            <color indexed="81"/>
            <rFont val="Tahoma"/>
            <family val="2"/>
            <charset val="204"/>
          </rPr>
          <t>Овсянникова:</t>
        </r>
        <r>
          <rPr>
            <sz val="9"/>
            <color indexed="81"/>
            <rFont val="Tahoma"/>
            <family val="2"/>
            <charset val="204"/>
          </rPr>
          <t xml:space="preserve">
26/31,3*100=83,1, есть вакансии педагогов </t>
        </r>
      </text>
    </comment>
    <comment ref="F16" authorId="0">
      <text>
        <r>
          <rPr>
            <sz val="9"/>
            <color indexed="81"/>
            <rFont val="Tahoma"/>
            <family val="2"/>
            <charset val="204"/>
          </rPr>
          <t xml:space="preserve">14/13,68*100, 
</t>
        </r>
      </text>
    </comment>
    <comment ref="F19" authorId="0">
      <text>
        <r>
          <rPr>
            <sz val="9"/>
            <color indexed="81"/>
            <rFont val="Tahoma"/>
            <family val="2"/>
            <charset val="204"/>
          </rPr>
          <t xml:space="preserve">15/19,02*100=78,8
</t>
        </r>
      </text>
    </comment>
    <comment ref="F22" authorId="0">
      <text>
        <r>
          <rPr>
            <b/>
            <sz val="9"/>
            <color indexed="81"/>
            <rFont val="Tahoma"/>
            <family val="2"/>
            <charset val="204"/>
          </rPr>
          <t>Овсянникова:</t>
        </r>
        <r>
          <rPr>
            <sz val="9"/>
            <color indexed="81"/>
            <rFont val="Tahoma"/>
            <family val="2"/>
            <charset val="204"/>
          </rPr>
          <t xml:space="preserve">
10/9,76
</t>
        </r>
      </text>
    </comment>
  </commentList>
</comments>
</file>

<file path=xl/sharedStrings.xml><?xml version="1.0" encoding="utf-8"?>
<sst xmlns="http://schemas.openxmlformats.org/spreadsheetml/2006/main" count="147" uniqueCount="70">
  <si>
    <t>10. Наличие сайта учреждений в сети «Интернет»</t>
  </si>
  <si>
    <r>
      <t>1.</t>
    </r>
    <r>
      <rPr>
        <i/>
        <sz val="10"/>
        <rFont val="Times New Roman"/>
        <family val="1"/>
        <charset val="204"/>
      </rPr>
      <t xml:space="preserve"> Наполняемость в классе (Кол-во уч-ся/кол-во классов)</t>
    </r>
  </si>
  <si>
    <r>
      <t>2.</t>
    </r>
    <r>
      <rPr>
        <i/>
        <sz val="9"/>
        <rFont val="Times New Roman"/>
        <family val="1"/>
        <charset val="204"/>
      </rPr>
      <t xml:space="preserve"> Число учеников на одного учителя (Кол-во уч-ся/кол-во учителей)</t>
    </r>
  </si>
  <si>
    <r>
      <t xml:space="preserve">3. </t>
    </r>
    <r>
      <rPr>
        <i/>
        <sz val="9"/>
        <rFont val="Times New Roman"/>
        <family val="1"/>
        <charset val="204"/>
      </rPr>
      <t>Число прочего персонала от количества учителей (Кол-во прочего персонала/кол-во учителей)</t>
    </r>
  </si>
  <si>
    <t>4. Обеспеченность образовательного процесса компьютерной техникой (Факт.
кол-во компьтеров/ норму(15 компьютеров на кабинет ))</t>
  </si>
  <si>
    <t>5. Средний балл по ЕГЭ русский язык (средний по городскому округу) (Сумма общих баллов/ кол-во участвующих в ЕГЭ)</t>
  </si>
  <si>
    <t>6. Средний балл по ЕГЭ математика (средний по городскому округу) профильный/бызовый (Сумма общих баллов/ кол-во участвующих в ЕГЭ)</t>
  </si>
  <si>
    <t>7. Доля призёров предметных олимпиад среди учащихся 9-11 классов (городской и региональный уровень) (от количества принимающих участие в олимпиадах) (Кол-во призеров /кол-во принимавших участие)</t>
  </si>
  <si>
    <t>8. Доля детей, оставленных на повторный курс обучения (Кол-во уч-ся оставленных на 2 год/общее кол-во)</t>
  </si>
  <si>
    <t>9. Охват горячим питанием (Кол-во уч-ся питающихся/общее кол-во уч-ков)</t>
  </si>
  <si>
    <t>11. Доля учащихся, успевающих на «4» и «5» (Кол-во уч-ся на 4-5/общее кол-во учащ-ся)</t>
  </si>
  <si>
    <t>Реализация основных общеобразовательных программ дошкольного образования</t>
  </si>
  <si>
    <t>человек</t>
  </si>
  <si>
    <t>%</t>
  </si>
  <si>
    <t>дни</t>
  </si>
  <si>
    <r>
      <t xml:space="preserve">4. </t>
    </r>
    <r>
      <rPr>
        <sz val="10"/>
        <rFont val="Times New Roman"/>
        <family val="1"/>
        <charset val="204"/>
      </rPr>
      <t>Функционирование учреждений (Кол-во д/дней/ кол-во детей)</t>
    </r>
  </si>
  <si>
    <r>
      <t>5.</t>
    </r>
    <r>
      <rPr>
        <sz val="10"/>
        <rFont val="Times New Roman"/>
        <family val="1"/>
        <charset val="204"/>
      </rPr>
      <t xml:space="preserve"> Заболеваемость детей (Пропуски по болезни / кол-во детей)</t>
    </r>
  </si>
  <si>
    <t>6.  Уровень усвоения программы (Кол-во детей усвоивших /общее кол-во детей)</t>
  </si>
  <si>
    <t>МБДОУ дс№ 1      2017</t>
  </si>
  <si>
    <t>МБДОУ дс№ 4      2017</t>
  </si>
  <si>
    <t>МБДОУ дс№ 5      2017</t>
  </si>
  <si>
    <t>МБДОУ дс№ 6      2017</t>
  </si>
  <si>
    <t>МБДОУ дс№ 7      2017</t>
  </si>
  <si>
    <t>МБДОУ дс№ 10    2017</t>
  </si>
  <si>
    <t>МБДОУ дс№ 12    2017</t>
  </si>
  <si>
    <t>Лицей       2017</t>
  </si>
  <si>
    <t>сош №2    2017</t>
  </si>
  <si>
    <t>сош №5    2017</t>
  </si>
  <si>
    <t>сош №3    2017</t>
  </si>
  <si>
    <t>сош №6    2017</t>
  </si>
  <si>
    <t>оош №12  2017</t>
  </si>
  <si>
    <r>
      <t>1.</t>
    </r>
    <r>
      <rPr>
        <sz val="10"/>
        <rFont val="Times New Roman"/>
        <family val="1"/>
        <charset val="204"/>
      </rPr>
      <t xml:space="preserve"> Доля педагогических работников с высшей и первой </t>
    </r>
    <r>
      <rPr>
        <b/>
        <sz val="10"/>
        <rFont val="Times New Roman"/>
        <family val="1"/>
        <charset val="204"/>
      </rPr>
      <t xml:space="preserve">категорией </t>
    </r>
    <r>
      <rPr>
        <sz val="10"/>
        <rFont val="Times New Roman"/>
        <family val="1"/>
        <charset val="204"/>
      </rPr>
      <t>(Кол-во с в.к и 1.к/общее кол-во)  без учета АУП</t>
    </r>
  </si>
  <si>
    <r>
      <t>3.</t>
    </r>
    <r>
      <rPr>
        <sz val="10"/>
        <rFont val="Times New Roman"/>
        <family val="1"/>
        <charset val="204"/>
      </rPr>
      <t xml:space="preserve"> Укомплектованность педагогическими кадрами, имеющими необходимую </t>
    </r>
    <r>
      <rPr>
        <b/>
        <sz val="10"/>
        <rFont val="Times New Roman"/>
        <family val="1"/>
        <charset val="204"/>
      </rPr>
      <t>квалификацию</t>
    </r>
    <r>
      <rPr>
        <sz val="10"/>
        <color indexed="8"/>
        <rFont val="Times New Roman"/>
        <family val="1"/>
        <charset val="204"/>
      </rPr>
      <t xml:space="preserve"> (Кол-во раб-ков с квал. /кол-во раб-ков по штатному расписанию)   без учета АУП</t>
    </r>
  </si>
  <si>
    <r>
      <rPr>
        <sz val="10"/>
        <rFont val="Times New Roman"/>
        <family val="1"/>
        <charset val="204"/>
      </rPr>
      <t>МБОУ ДОД ДЮСШ</t>
    </r>
    <r>
      <rPr>
        <sz val="12"/>
        <rFont val="Times New Roman"/>
        <family val="1"/>
        <charset val="204"/>
      </rPr>
      <t xml:space="preserve">   2017</t>
    </r>
  </si>
  <si>
    <t>Реализация дополнительных общеобразовательных общеразвивающих программ в области физической культуры и спорта</t>
  </si>
  <si>
    <t>Число обучающихся</t>
  </si>
  <si>
    <t>Число учащихся участвовавших в краевых соревнованиях</t>
  </si>
  <si>
    <t>Число учащихся участвовавших в городских соревнованиях</t>
  </si>
  <si>
    <t>Процент выполнения учебных программ</t>
  </si>
  <si>
    <t>Наличие сайта учреждений в сети интернет</t>
  </si>
  <si>
    <t>Наличие призовых мест на различных соревнованиях</t>
  </si>
  <si>
    <t>Наполняемость в группе: Спортивно оздоровительная; Начальной подготовки; Учебно-тренировочной.</t>
  </si>
  <si>
    <t>кол-во учебных часов в год</t>
  </si>
  <si>
    <t>есть</t>
  </si>
  <si>
    <r>
      <t xml:space="preserve">14,8                  </t>
    </r>
    <r>
      <rPr>
        <b/>
        <i/>
        <sz val="10"/>
        <color theme="1"/>
        <rFont val="Times New Roman"/>
        <family val="1"/>
        <charset val="204"/>
      </rPr>
      <t xml:space="preserve"> (45/3; 300/20; 40/3)</t>
    </r>
  </si>
  <si>
    <t>Число человеко-дней обучения</t>
  </si>
  <si>
    <t>Объем муниципальной услуги</t>
  </si>
  <si>
    <t>Качественные показатели муниципальной услуги</t>
  </si>
  <si>
    <r>
      <t>2.</t>
    </r>
    <r>
      <rPr>
        <sz val="10"/>
        <rFont val="Times New Roman"/>
        <family val="1"/>
        <charset val="204"/>
      </rPr>
      <t xml:space="preserve"> Доля педагогических работников, прошедших аттестацию не менее 1 раза в 5 лет, от общего числа педагогов (Кол-во работников прошедших </t>
    </r>
    <r>
      <rPr>
        <b/>
        <sz val="10"/>
        <rFont val="Times New Roman"/>
        <family val="1"/>
        <charset val="204"/>
      </rPr>
      <t>аттестацию/</t>
    </r>
    <r>
      <rPr>
        <sz val="10"/>
        <rFont val="Times New Roman"/>
        <family val="1"/>
        <charset val="204"/>
      </rPr>
      <t xml:space="preserve"> общее кол-во работников) без учета АУП</t>
    </r>
  </si>
  <si>
    <t>ОЧНОЕ</t>
  </si>
  <si>
    <t>3. Обеспеченность образовательного процесса компьютерной техникой (Факт.
кол-во компьтеров/ норму(15 компьютеров на кабинет ))</t>
  </si>
  <si>
    <t>4. Доля детей, оставленных на повторный курс обучения (Кол-во уч-ся оставленных на 2 год/общее кол-во)</t>
  </si>
  <si>
    <t>5. Охват горячим питанием (Кол-во уч-ся питающихся/общее кол-во уч-ков)</t>
  </si>
  <si>
    <t>6. Доля учащихся, успевающих на «4» и «5» (Кол-во уч-ся на 4-5/общее кол-во учащ-ся)</t>
  </si>
  <si>
    <t>ЗАОЧНОЕ</t>
  </si>
  <si>
    <t xml:space="preserve"> Число учеников на одного учителя (Кол-во уч-ся/кол-во учителей)</t>
  </si>
  <si>
    <t>Доля учащихся, успевающих на «4» и «5» (Кол-во уч-ся на 4-5/общее кол-во учащ-ся)</t>
  </si>
  <si>
    <t>Реализация основных общеобразовательных программ НАЧАЛЬНОГО общего образования</t>
  </si>
  <si>
    <t xml:space="preserve">Численность учащихся для расчета норматива мун. Услуги и норматива общехоз нужды </t>
  </si>
  <si>
    <t>3 Обеспеченность образовательного процесса компьютерной техникой (Факт.
кол-во компьтеров/ норму(15 компьютеров на кабинет ))</t>
  </si>
  <si>
    <t>4 Доля призёров предметных олимпиад среди учащихся 9-11 классов (городской и региональный уровень) (от количества принимающих участие в олимпиадах) (Кол-во призеров /кол-во принимавших участие)</t>
  </si>
  <si>
    <t>5 Доля детей, оставленных на повторный курс обучения (Кол-во уч-ся оставленных на 2 год/общее кол-во)</t>
  </si>
  <si>
    <t>6 Охват горячим питанием (Кол-во уч-ся питающихся/общее кол-во уч-ков)</t>
  </si>
  <si>
    <t>7  Доля учащихся, успевающих на «4» и «5» (Кол-во уч-ся на 4-5/общее кол-во учащ-ся)</t>
  </si>
  <si>
    <t>1 Наполняемость в классе (Кол-во уч-ся/кол-во классов)</t>
  </si>
  <si>
    <r>
      <t xml:space="preserve">Реализация основных общеобразовательных программ </t>
    </r>
    <r>
      <rPr>
        <b/>
        <i/>
        <sz val="10"/>
        <rFont val="Times New Roman"/>
        <family val="1"/>
        <charset val="204"/>
      </rPr>
      <t>ОСНОВНОГО</t>
    </r>
    <r>
      <rPr>
        <i/>
        <sz val="10"/>
        <rFont val="Times New Roman"/>
        <family val="1"/>
        <charset val="204"/>
      </rPr>
      <t xml:space="preserve"> общего образования</t>
    </r>
  </si>
  <si>
    <r>
      <t xml:space="preserve">Реализация основных общеобразовательных программ </t>
    </r>
    <r>
      <rPr>
        <b/>
        <i/>
        <sz val="10"/>
        <rFont val="Times New Roman"/>
        <family val="1"/>
        <charset val="204"/>
      </rPr>
      <t>СРЕДНЕГО</t>
    </r>
    <r>
      <rPr>
        <i/>
        <sz val="10"/>
        <rFont val="Times New Roman"/>
        <family val="1"/>
        <charset val="204"/>
      </rPr>
      <t xml:space="preserve"> общего образования</t>
    </r>
  </si>
  <si>
    <t>итого 2017</t>
  </si>
  <si>
    <t>Итого 2017</t>
  </si>
  <si>
    <t>ИТОГО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</si>
</sst>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Arial"/>
      <family val="2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9"/>
      <name val="Times New Roman"/>
      <family val="1"/>
      <charset val="204"/>
    </font>
    <font>
      <sz val="16"/>
      <name val="Arial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99D5AD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66FFFF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9">
    <xf numFmtId="0" fontId="0" fillId="0" borderId="0" xfId="0"/>
    <xf numFmtId="0" fontId="0" fillId="0" borderId="1" xfId="0" applyBorder="1"/>
    <xf numFmtId="0" fontId="1" fillId="0" borderId="0" xfId="0" applyFont="1"/>
    <xf numFmtId="0" fontId="10" fillId="0" borderId="2" xfId="1" applyFont="1" applyFill="1" applyBorder="1" applyAlignment="1">
      <alignment horizontal="center" vertical="center"/>
    </xf>
    <xf numFmtId="0" fontId="2" fillId="0" borderId="6" xfId="1" applyBorder="1" applyAlignment="1">
      <alignment horizontal="center"/>
    </xf>
    <xf numFmtId="0" fontId="5" fillId="0" borderId="8" xfId="1" applyFont="1" applyFill="1" applyBorder="1" applyAlignment="1">
      <alignment horizontal="right"/>
    </xf>
    <xf numFmtId="4" fontId="2" fillId="0" borderId="4" xfId="1" applyNumberFormat="1" applyBorder="1" applyAlignment="1">
      <alignment horizontal="center"/>
    </xf>
    <xf numFmtId="0" fontId="2" fillId="0" borderId="10" xfId="1" applyBorder="1" applyAlignment="1">
      <alignment horizontal="center"/>
    </xf>
    <xf numFmtId="0" fontId="2" fillId="0" borderId="11" xfId="1" applyBorder="1" applyAlignment="1">
      <alignment horizontal="center"/>
    </xf>
    <xf numFmtId="0" fontId="2" fillId="0" borderId="12" xfId="1" applyBorder="1" applyAlignment="1">
      <alignment horizontal="center"/>
    </xf>
    <xf numFmtId="0" fontId="2" fillId="0" borderId="3" xfId="1" applyNumberFormat="1" applyBorder="1" applyAlignment="1">
      <alignment horizontal="center" vertical="center"/>
    </xf>
    <xf numFmtId="0" fontId="11" fillId="0" borderId="6" xfId="1" applyFont="1" applyBorder="1"/>
    <xf numFmtId="0" fontId="2" fillId="0" borderId="13" xfId="1" applyBorder="1" applyAlignment="1">
      <alignment horizontal="center"/>
    </xf>
    <xf numFmtId="0" fontId="11" fillId="2" borderId="1" xfId="1" applyFont="1" applyFill="1" applyBorder="1"/>
    <xf numFmtId="0" fontId="2" fillId="2" borderId="1" xfId="1" applyFill="1" applyBorder="1" applyAlignment="1">
      <alignment horizontal="center"/>
    </xf>
    <xf numFmtId="0" fontId="11" fillId="3" borderId="1" xfId="1" applyFont="1" applyFill="1" applyBorder="1"/>
    <xf numFmtId="0" fontId="2" fillId="3" borderId="1" xfId="1" applyFill="1" applyBorder="1" applyAlignment="1">
      <alignment horizontal="center"/>
    </xf>
    <xf numFmtId="0" fontId="11" fillId="5" borderId="1" xfId="1" applyFont="1" applyFill="1" applyBorder="1"/>
    <xf numFmtId="0" fontId="2" fillId="5" borderId="1" xfId="1" applyFill="1" applyBorder="1" applyAlignment="1">
      <alignment horizontal="center"/>
    </xf>
    <xf numFmtId="0" fontId="11" fillId="7" borderId="1" xfId="1" applyFont="1" applyFill="1" applyBorder="1"/>
    <xf numFmtId="0" fontId="2" fillId="7" borderId="1" xfId="1" applyFill="1" applyBorder="1" applyAlignment="1">
      <alignment horizontal="center"/>
    </xf>
    <xf numFmtId="0" fontId="11" fillId="8" borderId="1" xfId="1" applyFont="1" applyFill="1" applyBorder="1"/>
    <xf numFmtId="0" fontId="2" fillId="8" borderId="1" xfId="1" applyFill="1" applyBorder="1" applyAlignment="1">
      <alignment horizontal="center"/>
    </xf>
    <xf numFmtId="0" fontId="11" fillId="9" borderId="1" xfId="1" applyFont="1" applyFill="1" applyBorder="1"/>
    <xf numFmtId="0" fontId="2" fillId="9" borderId="1" xfId="1" applyFill="1" applyBorder="1" applyAlignment="1">
      <alignment horizontal="center"/>
    </xf>
    <xf numFmtId="0" fontId="11" fillId="10" borderId="1" xfId="1" applyFont="1" applyFill="1" applyBorder="1"/>
    <xf numFmtId="0" fontId="2" fillId="10" borderId="7" xfId="1" applyFill="1" applyBorder="1" applyAlignment="1">
      <alignment horizontal="center"/>
    </xf>
    <xf numFmtId="0" fontId="12" fillId="3" borderId="1" xfId="0" applyFont="1" applyFill="1" applyBorder="1"/>
    <xf numFmtId="0" fontId="6" fillId="0" borderId="9" xfId="1" applyFont="1" applyBorder="1" applyAlignment="1">
      <alignment horizontal="left" vertical="top" wrapText="1"/>
    </xf>
    <xf numFmtId="164" fontId="2" fillId="3" borderId="1" xfId="1" applyNumberFormat="1" applyFill="1" applyBorder="1" applyAlignment="1">
      <alignment horizontal="center"/>
    </xf>
    <xf numFmtId="164" fontId="2" fillId="0" borderId="6" xfId="1" applyNumberFormat="1" applyBorder="1" applyAlignment="1">
      <alignment horizontal="center"/>
    </xf>
    <xf numFmtId="164" fontId="2" fillId="2" borderId="1" xfId="1" applyNumberFormat="1" applyFill="1" applyBorder="1" applyAlignment="1">
      <alignment horizontal="center"/>
    </xf>
    <xf numFmtId="164" fontId="2" fillId="5" borderId="1" xfId="1" applyNumberFormat="1" applyFill="1" applyBorder="1" applyAlignment="1">
      <alignment horizontal="center"/>
    </xf>
    <xf numFmtId="164" fontId="2" fillId="7" borderId="1" xfId="1" applyNumberFormat="1" applyFill="1" applyBorder="1" applyAlignment="1">
      <alignment horizontal="center"/>
    </xf>
    <xf numFmtId="164" fontId="2" fillId="8" borderId="1" xfId="1" applyNumberFormat="1" applyFill="1" applyBorder="1" applyAlignment="1">
      <alignment horizontal="center"/>
    </xf>
    <xf numFmtId="3" fontId="2" fillId="3" borderId="1" xfId="1" applyNumberFormat="1" applyFill="1" applyBorder="1" applyAlignment="1">
      <alignment horizontal="center"/>
    </xf>
    <xf numFmtId="3" fontId="2" fillId="0" borderId="6" xfId="1" applyNumberFormat="1" applyBorder="1" applyAlignment="1">
      <alignment horizontal="center"/>
    </xf>
    <xf numFmtId="3" fontId="2" fillId="2" borderId="1" xfId="1" applyNumberFormat="1" applyFill="1" applyBorder="1" applyAlignment="1">
      <alignment horizontal="center"/>
    </xf>
    <xf numFmtId="3" fontId="2" fillId="5" borderId="1" xfId="1" applyNumberFormat="1" applyFill="1" applyBorder="1" applyAlignment="1">
      <alignment horizontal="center"/>
    </xf>
    <xf numFmtId="3" fontId="2" fillId="7" borderId="1" xfId="1" applyNumberFormat="1" applyFill="1" applyBorder="1" applyAlignment="1">
      <alignment horizontal="center"/>
    </xf>
    <xf numFmtId="3" fontId="2" fillId="8" borderId="1" xfId="1" applyNumberFormat="1" applyFill="1" applyBorder="1" applyAlignment="1">
      <alignment horizontal="center"/>
    </xf>
    <xf numFmtId="3" fontId="2" fillId="9" borderId="1" xfId="1" applyNumberFormat="1" applyFill="1" applyBorder="1" applyAlignment="1">
      <alignment horizontal="center"/>
    </xf>
    <xf numFmtId="3" fontId="2" fillId="10" borderId="7" xfId="1" applyNumberFormat="1" applyFill="1" applyBorder="1" applyAlignment="1">
      <alignment horizontal="center"/>
    </xf>
    <xf numFmtId="164" fontId="2" fillId="9" borderId="1" xfId="1" applyNumberFormat="1" applyFill="1" applyBorder="1" applyAlignment="1">
      <alignment horizontal="center"/>
    </xf>
    <xf numFmtId="0" fontId="17" fillId="0" borderId="0" xfId="0" applyFont="1" applyAlignment="1">
      <alignment vertical="center"/>
    </xf>
    <xf numFmtId="0" fontId="17" fillId="0" borderId="0" xfId="0" applyFont="1"/>
    <xf numFmtId="49" fontId="16" fillId="0" borderId="14" xfId="0" applyNumberFormat="1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4" fontId="2" fillId="0" borderId="15" xfId="1" applyNumberFormat="1" applyBorder="1" applyAlignment="1">
      <alignment horizontal="center"/>
    </xf>
    <xf numFmtId="0" fontId="17" fillId="0" borderId="3" xfId="0" applyFont="1" applyBorder="1" applyAlignment="1">
      <alignment vertical="center"/>
    </xf>
    <xf numFmtId="0" fontId="1" fillId="0" borderId="5" xfId="0" applyFont="1" applyBorder="1"/>
    <xf numFmtId="0" fontId="2" fillId="0" borderId="3" xfId="1" applyBorder="1" applyAlignment="1">
      <alignment horizontal="center"/>
    </xf>
    <xf numFmtId="3" fontId="2" fillId="0" borderId="6" xfId="1" applyNumberFormat="1" applyBorder="1" applyAlignment="1">
      <alignment horizontal="center" vertical="center"/>
    </xf>
    <xf numFmtId="0" fontId="2" fillId="0" borderId="2" xfId="1" applyBorder="1" applyAlignment="1">
      <alignment horizontal="center"/>
    </xf>
    <xf numFmtId="3" fontId="2" fillId="3" borderId="6" xfId="1" applyNumberFormat="1" applyFill="1" applyBorder="1" applyAlignment="1">
      <alignment horizontal="center" vertical="center"/>
    </xf>
    <xf numFmtId="0" fontId="2" fillId="0" borderId="4" xfId="1" applyBorder="1" applyAlignment="1">
      <alignment horizontal="center"/>
    </xf>
    <xf numFmtId="0" fontId="4" fillId="0" borderId="4" xfId="1" applyFont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2" fontId="17" fillId="3" borderId="6" xfId="0" applyNumberFormat="1" applyFont="1" applyFill="1" applyBorder="1" applyAlignment="1">
      <alignment horizontal="center" vertical="center" wrapText="1"/>
    </xf>
    <xf numFmtId="2" fontId="17" fillId="0" borderId="6" xfId="0" applyNumberFormat="1" applyFont="1" applyFill="1" applyBorder="1" applyAlignment="1">
      <alignment horizontal="center" vertical="center" wrapText="1"/>
    </xf>
    <xf numFmtId="0" fontId="2" fillId="3" borderId="16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0" borderId="16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0" borderId="20" xfId="1" applyBorder="1" applyAlignment="1">
      <alignment horizontal="center"/>
    </xf>
    <xf numFmtId="0" fontId="3" fillId="0" borderId="22" xfId="1" applyFont="1" applyBorder="1" applyAlignment="1">
      <alignment horizontal="center" vertical="top" wrapText="1"/>
    </xf>
    <xf numFmtId="0" fontId="3" fillId="0" borderId="23" xfId="1" applyFont="1" applyBorder="1" applyAlignment="1">
      <alignment horizontal="center" vertical="top" wrapText="1"/>
    </xf>
    <xf numFmtId="0" fontId="4" fillId="0" borderId="23" xfId="1" applyFont="1" applyBorder="1" applyAlignment="1">
      <alignment horizontal="center" vertical="top" wrapText="1"/>
    </xf>
    <xf numFmtId="0" fontId="2" fillId="2" borderId="6" xfId="1" applyFill="1" applyBorder="1" applyAlignment="1">
      <alignment horizontal="center"/>
    </xf>
    <xf numFmtId="0" fontId="18" fillId="0" borderId="3" xfId="0" applyFont="1" applyBorder="1" applyAlignment="1">
      <alignment vertical="center" wrapText="1"/>
    </xf>
    <xf numFmtId="0" fontId="0" fillId="0" borderId="6" xfId="0" applyBorder="1"/>
    <xf numFmtId="0" fontId="6" fillId="0" borderId="19" xfId="1" applyFont="1" applyBorder="1" applyAlignment="1">
      <alignment horizontal="left" vertical="top" wrapText="1"/>
    </xf>
    <xf numFmtId="0" fontId="0" fillId="0" borderId="30" xfId="0" applyBorder="1" applyAlignment="1">
      <alignment horizontal="center" vertical="center"/>
    </xf>
    <xf numFmtId="0" fontId="0" fillId="9" borderId="30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0" fillId="11" borderId="30" xfId="0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  <xf numFmtId="0" fontId="12" fillId="10" borderId="34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9" borderId="32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0" fillId="11" borderId="32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9" borderId="31" xfId="0" applyFill="1" applyBorder="1" applyAlignment="1"/>
    <xf numFmtId="0" fontId="0" fillId="0" borderId="31" xfId="0" applyBorder="1" applyAlignment="1"/>
    <xf numFmtId="0" fontId="0" fillId="4" borderId="31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0" fontId="0" fillId="11" borderId="31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1" fillId="12" borderId="0" xfId="0" applyFont="1" applyFill="1" applyBorder="1" applyAlignment="1">
      <alignment vertical="top" wrapText="1"/>
    </xf>
    <xf numFmtId="0" fontId="0" fillId="12" borderId="0" xfId="0" applyFill="1" applyAlignment="1">
      <alignment horizontal="center" vertical="center"/>
    </xf>
    <xf numFmtId="0" fontId="0" fillId="9" borderId="3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0" fillId="10" borderId="38" xfId="0" applyFill="1" applyBorder="1" applyAlignment="1">
      <alignment horizontal="center" vertical="center"/>
    </xf>
    <xf numFmtId="0" fontId="12" fillId="10" borderId="39" xfId="0" applyFont="1" applyFill="1" applyBorder="1" applyAlignment="1">
      <alignment horizontal="center" vertical="center"/>
    </xf>
    <xf numFmtId="0" fontId="7" fillId="0" borderId="40" xfId="1" applyFont="1" applyBorder="1" applyAlignment="1">
      <alignment vertical="top" wrapText="1"/>
    </xf>
    <xf numFmtId="0" fontId="8" fillId="0" borderId="41" xfId="1" applyFont="1" applyBorder="1" applyAlignment="1">
      <alignment vertical="top" wrapText="1"/>
    </xf>
    <xf numFmtId="0" fontId="9" fillId="0" borderId="41" xfId="1" applyFont="1" applyBorder="1" applyAlignment="1">
      <alignment vertical="top" wrapText="1"/>
    </xf>
    <xf numFmtId="0" fontId="9" fillId="0" borderId="41" xfId="1" applyFont="1" applyBorder="1" applyAlignment="1">
      <alignment horizontal="justify" vertical="top" wrapText="1"/>
    </xf>
    <xf numFmtId="0" fontId="9" fillId="0" borderId="42" xfId="1" applyFont="1" applyBorder="1" applyAlignment="1">
      <alignment horizontal="justify" vertical="top" wrapText="1"/>
    </xf>
    <xf numFmtId="0" fontId="6" fillId="0" borderId="3" xfId="1" applyFont="1" applyFill="1" applyBorder="1" applyAlignment="1">
      <alignment horizontal="justify" vertical="top" wrapText="1"/>
    </xf>
    <xf numFmtId="0" fontId="18" fillId="0" borderId="4" xfId="0" applyFont="1" applyBorder="1" applyAlignment="1">
      <alignment vertical="top" wrapText="1"/>
    </xf>
    <xf numFmtId="0" fontId="18" fillId="0" borderId="5" xfId="0" applyFont="1" applyBorder="1" applyAlignment="1">
      <alignment vertical="top" wrapText="1"/>
    </xf>
    <xf numFmtId="0" fontId="0" fillId="10" borderId="30" xfId="0" applyFill="1" applyBorder="1"/>
    <xf numFmtId="0" fontId="0" fillId="0" borderId="30" xfId="0" applyBorder="1"/>
    <xf numFmtId="0" fontId="0" fillId="9" borderId="30" xfId="0" applyFill="1" applyBorder="1"/>
    <xf numFmtId="0" fontId="0" fillId="4" borderId="30" xfId="0" applyFill="1" applyBorder="1"/>
    <xf numFmtId="0" fontId="0" fillId="6" borderId="30" xfId="0" applyFill="1" applyBorder="1"/>
    <xf numFmtId="0" fontId="0" fillId="11" borderId="30" xfId="0" applyFill="1" applyBorder="1"/>
    <xf numFmtId="0" fontId="12" fillId="3" borderId="30" xfId="0" applyFont="1" applyFill="1" applyBorder="1"/>
    <xf numFmtId="0" fontId="0" fillId="0" borderId="6" xfId="0" applyBorder="1" applyAlignment="1">
      <alignment horizontal="center" vertical="center"/>
    </xf>
    <xf numFmtId="0" fontId="0" fillId="10" borderId="33" xfId="0" applyFill="1" applyBorder="1" applyAlignment="1">
      <alignment horizontal="center" vertical="center"/>
    </xf>
    <xf numFmtId="0" fontId="0" fillId="10" borderId="44" xfId="0" applyFill="1" applyBorder="1" applyAlignment="1">
      <alignment horizontal="center" vertical="center"/>
    </xf>
    <xf numFmtId="0" fontId="0" fillId="10" borderId="45" xfId="0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6" fillId="0" borderId="43" xfId="1" applyFont="1" applyFill="1" applyBorder="1" applyAlignment="1">
      <alignment vertical="top" wrapText="1"/>
    </xf>
    <xf numFmtId="0" fontId="8" fillId="0" borderId="41" xfId="1" applyFont="1" applyFill="1" applyBorder="1" applyAlignment="1">
      <alignment vertical="top" wrapText="1"/>
    </xf>
    <xf numFmtId="0" fontId="9" fillId="0" borderId="41" xfId="1" applyFont="1" applyFill="1" applyBorder="1" applyAlignment="1">
      <alignment vertical="top" wrapText="1"/>
    </xf>
    <xf numFmtId="0" fontId="9" fillId="0" borderId="41" xfId="1" applyFont="1" applyFill="1" applyBorder="1" applyAlignment="1">
      <alignment horizontal="justify" vertical="top" wrapText="1"/>
    </xf>
    <xf numFmtId="0" fontId="9" fillId="0" borderId="42" xfId="1" applyFont="1" applyFill="1" applyBorder="1" applyAlignment="1">
      <alignment horizontal="justify" vertical="top" wrapText="1"/>
    </xf>
    <xf numFmtId="0" fontId="12" fillId="3" borderId="6" xfId="0" applyFont="1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164" fontId="0" fillId="0" borderId="46" xfId="0" applyNumberFormat="1" applyBorder="1" applyAlignment="1">
      <alignment horizontal="center" vertical="center"/>
    </xf>
    <xf numFmtId="0" fontId="0" fillId="10" borderId="48" xfId="0" applyFill="1" applyBorder="1" applyAlignment="1">
      <alignment horizontal="center" vertical="center"/>
    </xf>
    <xf numFmtId="0" fontId="7" fillId="0" borderId="43" xfId="1" applyFont="1" applyFill="1" applyBorder="1" applyAlignment="1">
      <alignment vertical="top" wrapText="1"/>
    </xf>
    <xf numFmtId="0" fontId="20" fillId="0" borderId="0" xfId="0" applyFont="1" applyFill="1" applyBorder="1" applyAlignment="1">
      <alignment horizontal="center" vertical="center"/>
    </xf>
    <xf numFmtId="0" fontId="22" fillId="13" borderId="9" xfId="0" applyFont="1" applyFill="1" applyBorder="1" applyAlignment="1">
      <alignment horizontal="center" vertical="center" wrapText="1"/>
    </xf>
    <xf numFmtId="0" fontId="22" fillId="14" borderId="9" xfId="0" applyFont="1" applyFill="1" applyBorder="1" applyAlignment="1">
      <alignment horizontal="center" vertical="center" wrapText="1"/>
    </xf>
    <xf numFmtId="0" fontId="2" fillId="0" borderId="49" xfId="1" applyBorder="1" applyAlignment="1">
      <alignment horizontal="center"/>
    </xf>
    <xf numFmtId="3" fontId="2" fillId="0" borderId="49" xfId="1" applyNumberFormat="1" applyBorder="1" applyAlignment="1">
      <alignment horizontal="center"/>
    </xf>
    <xf numFmtId="1" fontId="2" fillId="0" borderId="10" xfId="1" applyNumberFormat="1" applyBorder="1" applyAlignment="1">
      <alignment horizontal="center" vertical="center"/>
    </xf>
    <xf numFmtId="1" fontId="2" fillId="0" borderId="3" xfId="1" applyNumberFormat="1" applyBorder="1" applyAlignment="1">
      <alignment horizontal="center" vertical="center"/>
    </xf>
    <xf numFmtId="1" fontId="2" fillId="0" borderId="9" xfId="1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4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0" xfId="0" applyBorder="1"/>
    <xf numFmtId="0" fontId="0" fillId="0" borderId="0" xfId="0" applyBorder="1"/>
    <xf numFmtId="0" fontId="0" fillId="0" borderId="37" xfId="0" applyBorder="1"/>
    <xf numFmtId="1" fontId="0" fillId="0" borderId="10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0" fillId="0" borderId="8" xfId="0" applyFill="1" applyBorder="1"/>
    <xf numFmtId="0" fontId="0" fillId="0" borderId="1" xfId="0" applyBorder="1" applyAlignment="1">
      <alignment horizontal="right" vertical="center"/>
    </xf>
    <xf numFmtId="1" fontId="0" fillId="0" borderId="6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30" xfId="0" applyFont="1" applyBorder="1" applyAlignment="1">
      <alignment horizontal="right" vertical="center"/>
    </xf>
    <xf numFmtId="0" fontId="9" fillId="0" borderId="42" xfId="1" applyFont="1" applyBorder="1" applyAlignment="1">
      <alignment horizontal="center" vertical="top" wrapText="1"/>
    </xf>
    <xf numFmtId="0" fontId="9" fillId="0" borderId="43" xfId="1" applyFont="1" applyBorder="1" applyAlignment="1">
      <alignment horizontal="center" vertical="top" wrapText="1"/>
    </xf>
    <xf numFmtId="0" fontId="20" fillId="13" borderId="14" xfId="0" applyFont="1" applyFill="1" applyBorder="1" applyAlignment="1">
      <alignment horizontal="center" vertical="center"/>
    </xf>
    <xf numFmtId="0" fontId="20" fillId="13" borderId="24" xfId="0" applyFont="1" applyFill="1" applyBorder="1" applyAlignment="1">
      <alignment horizontal="center" vertical="center"/>
    </xf>
    <xf numFmtId="0" fontId="20" fillId="13" borderId="28" xfId="0" applyFont="1" applyFill="1" applyBorder="1" applyAlignment="1">
      <alignment horizontal="center" vertical="center"/>
    </xf>
    <xf numFmtId="0" fontId="20" fillId="14" borderId="13" xfId="0" applyFont="1" applyFill="1" applyBorder="1" applyAlignment="1">
      <alignment horizontal="center" vertical="center"/>
    </xf>
    <xf numFmtId="0" fontId="20" fillId="14" borderId="28" xfId="0" applyFont="1" applyFill="1" applyBorder="1" applyAlignment="1">
      <alignment horizontal="center" vertical="center"/>
    </xf>
    <xf numFmtId="0" fontId="20" fillId="14" borderId="29" xfId="0" applyFont="1" applyFill="1" applyBorder="1" applyAlignment="1">
      <alignment horizontal="center" vertical="center"/>
    </xf>
    <xf numFmtId="0" fontId="22" fillId="13" borderId="14" xfId="0" applyFont="1" applyFill="1" applyBorder="1" applyAlignment="1">
      <alignment horizontal="center" vertical="center" wrapText="1"/>
    </xf>
    <xf numFmtId="0" fontId="22" fillId="13" borderId="24" xfId="0" applyFont="1" applyFill="1" applyBorder="1" applyAlignment="1">
      <alignment horizontal="center" vertical="center" wrapText="1"/>
    </xf>
    <xf numFmtId="0" fontId="22" fillId="13" borderId="25" xfId="0" applyFont="1" applyFill="1" applyBorder="1" applyAlignment="1">
      <alignment horizontal="center" vertical="center" wrapText="1"/>
    </xf>
    <xf numFmtId="0" fontId="22" fillId="14" borderId="14" xfId="0" applyFont="1" applyFill="1" applyBorder="1" applyAlignment="1">
      <alignment horizontal="center" vertical="center" wrapText="1"/>
    </xf>
    <xf numFmtId="0" fontId="22" fillId="14" borderId="24" xfId="0" applyFont="1" applyFill="1" applyBorder="1" applyAlignment="1">
      <alignment horizontal="center" vertical="center" wrapText="1"/>
    </xf>
    <xf numFmtId="0" fontId="22" fillId="14" borderId="25" xfId="0" applyFont="1" applyFill="1" applyBorder="1" applyAlignment="1">
      <alignment horizontal="center" vertical="center" wrapText="1"/>
    </xf>
    <xf numFmtId="0" fontId="23" fillId="13" borderId="0" xfId="0" applyFont="1" applyFill="1" applyAlignment="1">
      <alignment horizontal="center" vertical="center"/>
    </xf>
    <xf numFmtId="0" fontId="23" fillId="13" borderId="37" xfId="0" applyFont="1" applyFill="1" applyBorder="1" applyAlignment="1">
      <alignment horizontal="center" vertical="center"/>
    </xf>
    <xf numFmtId="0" fontId="9" fillId="0" borderId="42" xfId="1" applyFont="1" applyFill="1" applyBorder="1" applyAlignment="1">
      <alignment horizontal="center" vertical="top" wrapText="1"/>
    </xf>
    <xf numFmtId="0" fontId="9" fillId="0" borderId="43" xfId="1" applyFont="1" applyFill="1" applyBorder="1" applyAlignment="1">
      <alignment horizontal="center" vertical="top" wrapText="1"/>
    </xf>
    <xf numFmtId="0" fontId="23" fillId="13" borderId="0" xfId="0" applyFont="1" applyFill="1" applyBorder="1" applyAlignment="1">
      <alignment horizontal="center" vertical="center"/>
    </xf>
    <xf numFmtId="0" fontId="20" fillId="9" borderId="14" xfId="0" applyFont="1" applyFill="1" applyBorder="1" applyAlignment="1">
      <alignment horizontal="center" vertical="center"/>
    </xf>
    <xf numFmtId="0" fontId="20" fillId="9" borderId="24" xfId="0" applyFont="1" applyFill="1" applyBorder="1" applyAlignment="1">
      <alignment horizontal="center" vertical="center"/>
    </xf>
    <xf numFmtId="0" fontId="20" fillId="9" borderId="25" xfId="0" applyFont="1" applyFill="1" applyBorder="1" applyAlignment="1">
      <alignment horizontal="center" vertical="center"/>
    </xf>
    <xf numFmtId="0" fontId="20" fillId="12" borderId="26" xfId="0" applyFont="1" applyFill="1" applyBorder="1" applyAlignment="1">
      <alignment horizontal="center" vertical="center"/>
    </xf>
    <xf numFmtId="0" fontId="20" fillId="12" borderId="27" xfId="0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right" vertical="center"/>
    </xf>
    <xf numFmtId="0" fontId="11" fillId="0" borderId="18" xfId="1" applyFont="1" applyBorder="1" applyAlignment="1">
      <alignment horizontal="right" vertical="center"/>
    </xf>
    <xf numFmtId="0" fontId="11" fillId="0" borderId="19" xfId="1" applyFont="1" applyBorder="1" applyAlignment="1">
      <alignment horizontal="righ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00"/>
      <color rgb="FFD4650A"/>
      <color rgb="FFFF0000"/>
      <color rgb="FFFF66FF"/>
      <color rgb="FFCCFF66"/>
      <color rgb="FF99D5AD"/>
      <color rgb="FF99FFCC"/>
      <color rgb="FFFF7C80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25"/>
  <sheetViews>
    <sheetView zoomScale="80" zoomScaleNormal="80" workbookViewId="0">
      <selection activeCell="V7" sqref="V7"/>
    </sheetView>
  </sheetViews>
  <sheetFormatPr defaultRowHeight="15" x14ac:dyDescent="0.25"/>
  <cols>
    <col min="1" max="1" width="16.7109375" customWidth="1"/>
    <col min="2" max="2" width="18" customWidth="1"/>
    <col min="3" max="3" width="12.5703125" customWidth="1"/>
    <col min="4" max="4" width="12.85546875" customWidth="1"/>
    <col min="5" max="5" width="16.5703125" hidden="1" customWidth="1"/>
    <col min="6" max="6" width="17.140625" customWidth="1"/>
    <col min="7" max="7" width="13.28515625" hidden="1" customWidth="1"/>
    <col min="8" max="9" width="0" hidden="1" customWidth="1"/>
    <col min="10" max="10" width="18.5703125" hidden="1" customWidth="1"/>
    <col min="11" max="11" width="14.28515625" customWidth="1"/>
    <col min="12" max="12" width="13.140625" customWidth="1"/>
    <col min="13" max="13" width="11.5703125" hidden="1" customWidth="1"/>
    <col min="14" max="14" width="12" customWidth="1"/>
    <col min="15" max="15" width="19.28515625" customWidth="1"/>
    <col min="16" max="16" width="14.7109375" customWidth="1"/>
    <col min="17" max="17" width="19" customWidth="1"/>
    <col min="18" max="18" width="17.5703125" customWidth="1"/>
    <col min="19" max="19" width="18" hidden="1" customWidth="1"/>
  </cols>
  <sheetData>
    <row r="1" spans="1:19" ht="27.75" customHeight="1" thickBot="1" x14ac:dyDescent="0.3">
      <c r="A1" s="184" t="s">
        <v>49</v>
      </c>
      <c r="B1" s="185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7" t="s">
        <v>54</v>
      </c>
      <c r="P1" s="188"/>
      <c r="Q1" s="188"/>
      <c r="R1" s="189"/>
    </row>
    <row r="2" spans="1:19" ht="49.5" customHeight="1" thickBot="1" x14ac:dyDescent="0.3">
      <c r="A2" s="146"/>
      <c r="B2" s="147" t="s">
        <v>46</v>
      </c>
      <c r="C2" s="190" t="s">
        <v>47</v>
      </c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2"/>
      <c r="O2" s="148" t="s">
        <v>46</v>
      </c>
      <c r="P2" s="193" t="s">
        <v>47</v>
      </c>
      <c r="Q2" s="194"/>
      <c r="R2" s="195"/>
    </row>
    <row r="3" spans="1:19" ht="123" customHeight="1" thickBot="1" x14ac:dyDescent="0.3">
      <c r="A3" s="82"/>
      <c r="B3" s="83" t="s">
        <v>57</v>
      </c>
      <c r="C3" s="113" t="s">
        <v>1</v>
      </c>
      <c r="D3" s="114" t="s">
        <v>2</v>
      </c>
      <c r="E3" s="114" t="s">
        <v>3</v>
      </c>
      <c r="F3" s="115" t="s">
        <v>50</v>
      </c>
      <c r="G3" s="116" t="s">
        <v>5</v>
      </c>
      <c r="H3" s="182" t="s">
        <v>6</v>
      </c>
      <c r="I3" s="183"/>
      <c r="J3" s="116" t="s">
        <v>7</v>
      </c>
      <c r="K3" s="116" t="s">
        <v>51</v>
      </c>
      <c r="L3" s="116" t="s">
        <v>52</v>
      </c>
      <c r="M3" s="116" t="s">
        <v>0</v>
      </c>
      <c r="N3" s="117" t="s">
        <v>53</v>
      </c>
      <c r="O3" s="118" t="s">
        <v>57</v>
      </c>
      <c r="P3" s="119" t="s">
        <v>55</v>
      </c>
      <c r="Q3" s="119" t="s">
        <v>51</v>
      </c>
      <c r="R3" s="120" t="s">
        <v>56</v>
      </c>
      <c r="S3" s="106" t="s">
        <v>58</v>
      </c>
    </row>
    <row r="4" spans="1:19" x14ac:dyDescent="0.25">
      <c r="A4" s="121" t="s">
        <v>25</v>
      </c>
      <c r="B4" s="129">
        <v>404</v>
      </c>
      <c r="C4" s="130">
        <v>25</v>
      </c>
      <c r="D4" s="130">
        <v>15</v>
      </c>
      <c r="E4" s="130">
        <v>53</v>
      </c>
      <c r="F4" s="130">
        <v>45</v>
      </c>
      <c r="G4" s="130">
        <v>66</v>
      </c>
      <c r="H4" s="130">
        <v>44.5</v>
      </c>
      <c r="I4" s="130">
        <v>3.9</v>
      </c>
      <c r="J4" s="130">
        <v>50</v>
      </c>
      <c r="K4" s="130">
        <v>0.1</v>
      </c>
      <c r="L4" s="130">
        <v>100</v>
      </c>
      <c r="M4" s="130" t="s">
        <v>43</v>
      </c>
      <c r="N4" s="131">
        <v>57</v>
      </c>
      <c r="O4" s="129">
        <v>4</v>
      </c>
      <c r="P4" s="130">
        <v>15</v>
      </c>
      <c r="Q4" s="130">
        <v>0</v>
      </c>
      <c r="R4" s="90">
        <v>30</v>
      </c>
      <c r="S4" s="107">
        <f>B4+O4</f>
        <v>408</v>
      </c>
    </row>
    <row r="5" spans="1:19" x14ac:dyDescent="0.25">
      <c r="A5" s="122">
        <v>2018</v>
      </c>
      <c r="B5" s="101">
        <v>404</v>
      </c>
      <c r="C5" s="69">
        <v>25</v>
      </c>
      <c r="D5" s="69">
        <v>15</v>
      </c>
      <c r="E5" s="69">
        <v>53</v>
      </c>
      <c r="F5" s="69">
        <v>50</v>
      </c>
      <c r="G5" s="69">
        <v>68</v>
      </c>
      <c r="H5" s="69">
        <v>44.6</v>
      </c>
      <c r="I5" s="75">
        <v>4</v>
      </c>
      <c r="J5" s="69">
        <v>50</v>
      </c>
      <c r="K5" s="69">
        <v>0.1</v>
      </c>
      <c r="L5" s="69">
        <v>100</v>
      </c>
      <c r="M5" s="69" t="s">
        <v>43</v>
      </c>
      <c r="N5" s="84">
        <v>58</v>
      </c>
      <c r="O5" s="101">
        <v>4</v>
      </c>
      <c r="P5" s="69">
        <v>15</v>
      </c>
      <c r="Q5" s="69">
        <v>0</v>
      </c>
      <c r="R5" s="91">
        <v>30</v>
      </c>
      <c r="S5" s="107"/>
    </row>
    <row r="6" spans="1:19" x14ac:dyDescent="0.25">
      <c r="A6" s="122">
        <v>2019</v>
      </c>
      <c r="B6" s="101">
        <v>404</v>
      </c>
      <c r="C6" s="69">
        <v>25</v>
      </c>
      <c r="D6" s="69">
        <v>15</v>
      </c>
      <c r="E6" s="69">
        <v>53</v>
      </c>
      <c r="F6" s="69">
        <v>55</v>
      </c>
      <c r="G6" s="69">
        <v>68</v>
      </c>
      <c r="H6" s="69">
        <v>46.8</v>
      </c>
      <c r="I6" s="69">
        <v>4.0999999999999996</v>
      </c>
      <c r="J6" s="69">
        <v>50</v>
      </c>
      <c r="K6" s="69">
        <v>0.1</v>
      </c>
      <c r="L6" s="69">
        <v>100</v>
      </c>
      <c r="M6" s="69" t="s">
        <v>43</v>
      </c>
      <c r="N6" s="84">
        <v>58</v>
      </c>
      <c r="O6" s="101">
        <v>4</v>
      </c>
      <c r="P6" s="69">
        <v>15</v>
      </c>
      <c r="Q6" s="69">
        <v>0</v>
      </c>
      <c r="R6" s="91">
        <v>30</v>
      </c>
      <c r="S6" s="107"/>
    </row>
    <row r="7" spans="1:19" x14ac:dyDescent="0.25">
      <c r="A7" s="123" t="s">
        <v>26</v>
      </c>
      <c r="B7" s="108">
        <v>391</v>
      </c>
      <c r="C7" s="70">
        <v>25</v>
      </c>
      <c r="D7" s="70">
        <v>15</v>
      </c>
      <c r="E7" s="70">
        <v>53</v>
      </c>
      <c r="F7" s="70">
        <v>56</v>
      </c>
      <c r="G7" s="70">
        <v>61</v>
      </c>
      <c r="H7" s="70">
        <v>39.799999999999997</v>
      </c>
      <c r="I7" s="70">
        <v>3.7</v>
      </c>
      <c r="J7" s="70">
        <v>55</v>
      </c>
      <c r="K7" s="70">
        <v>0.1</v>
      </c>
      <c r="L7" s="70">
        <v>100</v>
      </c>
      <c r="M7" s="70" t="s">
        <v>43</v>
      </c>
      <c r="N7" s="85">
        <v>43</v>
      </c>
      <c r="O7" s="98"/>
      <c r="P7" s="70">
        <v>15</v>
      </c>
      <c r="Q7" s="70">
        <v>0</v>
      </c>
      <c r="R7" s="92">
        <v>30</v>
      </c>
      <c r="S7" s="107">
        <f>O7+B7</f>
        <v>391</v>
      </c>
    </row>
    <row r="8" spans="1:19" x14ac:dyDescent="0.25">
      <c r="A8" s="122">
        <v>2018</v>
      </c>
      <c r="B8" s="101">
        <v>395</v>
      </c>
      <c r="C8" s="69">
        <v>25</v>
      </c>
      <c r="D8" s="69">
        <v>15</v>
      </c>
      <c r="E8" s="69">
        <v>53</v>
      </c>
      <c r="F8" s="69">
        <v>60</v>
      </c>
      <c r="G8" s="69">
        <v>62</v>
      </c>
      <c r="H8" s="75">
        <v>40</v>
      </c>
      <c r="I8" s="69">
        <v>3.8</v>
      </c>
      <c r="J8" s="69">
        <v>55</v>
      </c>
      <c r="K8" s="69">
        <v>0.1</v>
      </c>
      <c r="L8" s="69">
        <v>100</v>
      </c>
      <c r="M8" s="69" t="s">
        <v>43</v>
      </c>
      <c r="N8" s="84">
        <v>43</v>
      </c>
      <c r="O8" s="99"/>
      <c r="P8" s="69">
        <v>15</v>
      </c>
      <c r="Q8" s="69">
        <v>0</v>
      </c>
      <c r="R8" s="91">
        <v>30</v>
      </c>
      <c r="S8" s="107"/>
    </row>
    <row r="9" spans="1:19" x14ac:dyDescent="0.25">
      <c r="A9" s="122">
        <v>2019</v>
      </c>
      <c r="B9" s="101">
        <v>395</v>
      </c>
      <c r="C9" s="69">
        <v>25</v>
      </c>
      <c r="D9" s="69">
        <v>15</v>
      </c>
      <c r="E9" s="69">
        <v>53</v>
      </c>
      <c r="F9" s="69">
        <v>65</v>
      </c>
      <c r="G9" s="69">
        <v>62</v>
      </c>
      <c r="H9" s="75">
        <v>41</v>
      </c>
      <c r="I9" s="69">
        <v>3.9</v>
      </c>
      <c r="J9" s="69">
        <v>55</v>
      </c>
      <c r="K9" s="69">
        <v>0.1</v>
      </c>
      <c r="L9" s="69">
        <v>100</v>
      </c>
      <c r="M9" s="69" t="s">
        <v>43</v>
      </c>
      <c r="N9" s="84">
        <v>45</v>
      </c>
      <c r="O9" s="99"/>
      <c r="P9" s="69">
        <v>15</v>
      </c>
      <c r="Q9" s="69">
        <v>0</v>
      </c>
      <c r="R9" s="91">
        <v>30</v>
      </c>
      <c r="S9" s="107"/>
    </row>
    <row r="10" spans="1:19" x14ac:dyDescent="0.25">
      <c r="A10" s="124" t="s">
        <v>28</v>
      </c>
      <c r="B10" s="100">
        <v>272</v>
      </c>
      <c r="C10" s="71">
        <v>25</v>
      </c>
      <c r="D10" s="71">
        <v>15</v>
      </c>
      <c r="E10" s="71">
        <v>53</v>
      </c>
      <c r="F10" s="71">
        <v>66</v>
      </c>
      <c r="G10" s="71">
        <v>59</v>
      </c>
      <c r="H10" s="71">
        <v>43.5</v>
      </c>
      <c r="I10" s="71">
        <v>4.0999999999999996</v>
      </c>
      <c r="J10" s="71">
        <v>24</v>
      </c>
      <c r="K10" s="71">
        <v>0.1</v>
      </c>
      <c r="L10" s="71">
        <v>100</v>
      </c>
      <c r="M10" s="71" t="s">
        <v>43</v>
      </c>
      <c r="N10" s="86">
        <v>39</v>
      </c>
      <c r="O10" s="100">
        <v>3</v>
      </c>
      <c r="P10" s="71">
        <v>15</v>
      </c>
      <c r="Q10" s="71">
        <v>0</v>
      </c>
      <c r="R10" s="93">
        <v>30</v>
      </c>
      <c r="S10" s="107">
        <f>O10+B10</f>
        <v>275</v>
      </c>
    </row>
    <row r="11" spans="1:19" x14ac:dyDescent="0.25">
      <c r="A11" s="122">
        <v>2018</v>
      </c>
      <c r="B11" s="101">
        <v>275</v>
      </c>
      <c r="C11" s="69">
        <v>25</v>
      </c>
      <c r="D11" s="69">
        <v>15</v>
      </c>
      <c r="E11" s="69">
        <v>53</v>
      </c>
      <c r="F11" s="69">
        <v>70</v>
      </c>
      <c r="G11" s="69">
        <v>59</v>
      </c>
      <c r="H11" s="75">
        <v>44</v>
      </c>
      <c r="I11" s="69">
        <v>4.3</v>
      </c>
      <c r="J11" s="69">
        <v>24</v>
      </c>
      <c r="K11" s="69">
        <v>0.1</v>
      </c>
      <c r="L11" s="69">
        <v>100</v>
      </c>
      <c r="M11" s="69" t="s">
        <v>43</v>
      </c>
      <c r="N11" s="84">
        <v>40</v>
      </c>
      <c r="O11" s="101">
        <v>3</v>
      </c>
      <c r="P11" s="69">
        <v>15</v>
      </c>
      <c r="Q11" s="69">
        <v>0</v>
      </c>
      <c r="R11" s="91">
        <v>30</v>
      </c>
      <c r="S11" s="107"/>
    </row>
    <row r="12" spans="1:19" x14ac:dyDescent="0.25">
      <c r="A12" s="122">
        <v>2019</v>
      </c>
      <c r="B12" s="101">
        <v>275</v>
      </c>
      <c r="C12" s="69">
        <v>25</v>
      </c>
      <c r="D12" s="69">
        <v>15</v>
      </c>
      <c r="E12" s="69">
        <v>53</v>
      </c>
      <c r="F12" s="69">
        <v>72</v>
      </c>
      <c r="G12" s="69">
        <v>60</v>
      </c>
      <c r="H12" s="69">
        <v>44.6</v>
      </c>
      <c r="I12" s="69">
        <v>4.3</v>
      </c>
      <c r="J12" s="69">
        <v>25</v>
      </c>
      <c r="K12" s="69">
        <v>0.1</v>
      </c>
      <c r="L12" s="69">
        <v>100</v>
      </c>
      <c r="M12" s="69" t="s">
        <v>43</v>
      </c>
      <c r="N12" s="84">
        <v>40</v>
      </c>
      <c r="O12" s="101">
        <v>3</v>
      </c>
      <c r="P12" s="69">
        <v>15</v>
      </c>
      <c r="Q12" s="69">
        <v>0</v>
      </c>
      <c r="R12" s="91">
        <v>30</v>
      </c>
      <c r="S12" s="107"/>
    </row>
    <row r="13" spans="1:19" x14ac:dyDescent="0.25">
      <c r="A13" s="125" t="s">
        <v>27</v>
      </c>
      <c r="B13" s="102">
        <v>133</v>
      </c>
      <c r="C13" s="72">
        <v>14</v>
      </c>
      <c r="D13" s="72">
        <v>15</v>
      </c>
      <c r="E13" s="72">
        <v>53</v>
      </c>
      <c r="F13" s="72">
        <v>45</v>
      </c>
      <c r="G13" s="72">
        <v>62</v>
      </c>
      <c r="H13" s="72">
        <v>36.4</v>
      </c>
      <c r="I13" s="72">
        <v>3.9</v>
      </c>
      <c r="J13" s="72">
        <v>26</v>
      </c>
      <c r="K13" s="72">
        <v>0.1</v>
      </c>
      <c r="L13" s="72">
        <v>100</v>
      </c>
      <c r="M13" s="72" t="s">
        <v>43</v>
      </c>
      <c r="N13" s="87">
        <v>38</v>
      </c>
      <c r="O13" s="102">
        <v>2</v>
      </c>
      <c r="P13" s="72">
        <v>15</v>
      </c>
      <c r="Q13" s="72">
        <v>0</v>
      </c>
      <c r="R13" s="94">
        <v>30</v>
      </c>
      <c r="S13" s="107">
        <f>O13+B13</f>
        <v>135</v>
      </c>
    </row>
    <row r="14" spans="1:19" x14ac:dyDescent="0.25">
      <c r="A14" s="122">
        <v>2018</v>
      </c>
      <c r="B14" s="101">
        <v>133</v>
      </c>
      <c r="C14" s="69">
        <v>14</v>
      </c>
      <c r="D14" s="69">
        <v>15</v>
      </c>
      <c r="E14" s="69">
        <v>53</v>
      </c>
      <c r="F14" s="69">
        <v>48</v>
      </c>
      <c r="G14" s="69">
        <v>62</v>
      </c>
      <c r="H14" s="69">
        <v>37.5</v>
      </c>
      <c r="I14" s="69">
        <v>3.9</v>
      </c>
      <c r="J14" s="69">
        <v>26</v>
      </c>
      <c r="K14" s="69">
        <v>0.1</v>
      </c>
      <c r="L14" s="69">
        <v>100</v>
      </c>
      <c r="M14" s="69" t="s">
        <v>43</v>
      </c>
      <c r="N14" s="84">
        <v>39</v>
      </c>
      <c r="O14" s="101">
        <v>2</v>
      </c>
      <c r="P14" s="69">
        <v>15</v>
      </c>
      <c r="Q14" s="69">
        <v>0</v>
      </c>
      <c r="R14" s="91">
        <v>30</v>
      </c>
      <c r="S14" s="107"/>
    </row>
    <row r="15" spans="1:19" x14ac:dyDescent="0.25">
      <c r="A15" s="122">
        <v>2019</v>
      </c>
      <c r="B15" s="101">
        <v>133</v>
      </c>
      <c r="C15" s="69">
        <v>14</v>
      </c>
      <c r="D15" s="69">
        <v>15</v>
      </c>
      <c r="E15" s="69">
        <v>53</v>
      </c>
      <c r="F15" s="69">
        <v>50</v>
      </c>
      <c r="G15" s="69">
        <v>62</v>
      </c>
      <c r="H15" s="75">
        <v>40</v>
      </c>
      <c r="I15" s="69">
        <v>4</v>
      </c>
      <c r="J15" s="69">
        <v>26</v>
      </c>
      <c r="K15" s="69">
        <v>0.1</v>
      </c>
      <c r="L15" s="69">
        <v>100</v>
      </c>
      <c r="M15" s="69" t="s">
        <v>43</v>
      </c>
      <c r="N15" s="84">
        <v>40</v>
      </c>
      <c r="O15" s="101">
        <v>2</v>
      </c>
      <c r="P15" s="69">
        <v>15</v>
      </c>
      <c r="Q15" s="69">
        <v>0</v>
      </c>
      <c r="R15" s="91">
        <v>30</v>
      </c>
      <c r="S15" s="107"/>
    </row>
    <row r="16" spans="1:19" x14ac:dyDescent="0.25">
      <c r="A16" s="126" t="s">
        <v>29</v>
      </c>
      <c r="B16" s="103">
        <v>270</v>
      </c>
      <c r="C16" s="73">
        <v>25</v>
      </c>
      <c r="D16" s="73">
        <v>15</v>
      </c>
      <c r="E16" s="73">
        <v>53</v>
      </c>
      <c r="F16" s="73">
        <v>65</v>
      </c>
      <c r="G16" s="73">
        <v>59</v>
      </c>
      <c r="H16" s="73">
        <v>34.799999999999997</v>
      </c>
      <c r="I16" s="73">
        <v>3.6</v>
      </c>
      <c r="J16" s="73">
        <v>45</v>
      </c>
      <c r="K16" s="73">
        <v>0.1</v>
      </c>
      <c r="L16" s="73">
        <v>100</v>
      </c>
      <c r="M16" s="73" t="s">
        <v>43</v>
      </c>
      <c r="N16" s="88">
        <v>45</v>
      </c>
      <c r="O16" s="103">
        <v>1</v>
      </c>
      <c r="P16" s="73">
        <v>15</v>
      </c>
      <c r="Q16" s="73">
        <v>0</v>
      </c>
      <c r="R16" s="95">
        <v>30</v>
      </c>
      <c r="S16" s="107">
        <f>O16+B16</f>
        <v>271</v>
      </c>
    </row>
    <row r="17" spans="1:19" x14ac:dyDescent="0.25">
      <c r="A17" s="122">
        <v>2018</v>
      </c>
      <c r="B17" s="101">
        <v>270</v>
      </c>
      <c r="C17" s="69">
        <v>25</v>
      </c>
      <c r="D17" s="69">
        <v>15</v>
      </c>
      <c r="E17" s="69">
        <v>53</v>
      </c>
      <c r="F17" s="69">
        <v>68</v>
      </c>
      <c r="G17" s="69">
        <v>59</v>
      </c>
      <c r="H17" s="69">
        <v>34.799999999999997</v>
      </c>
      <c r="I17" s="69">
        <v>3.6</v>
      </c>
      <c r="J17" s="69">
        <v>45</v>
      </c>
      <c r="K17" s="69">
        <v>0.1</v>
      </c>
      <c r="L17" s="69">
        <v>100</v>
      </c>
      <c r="M17" s="69" t="s">
        <v>43</v>
      </c>
      <c r="N17" s="84">
        <v>45</v>
      </c>
      <c r="O17" s="101">
        <v>1</v>
      </c>
      <c r="P17" s="69">
        <v>15</v>
      </c>
      <c r="Q17" s="69">
        <v>0</v>
      </c>
      <c r="R17" s="91">
        <v>30</v>
      </c>
      <c r="S17" s="107"/>
    </row>
    <row r="18" spans="1:19" x14ac:dyDescent="0.25">
      <c r="A18" s="122">
        <v>2019</v>
      </c>
      <c r="B18" s="101">
        <v>270</v>
      </c>
      <c r="C18" s="69">
        <v>25</v>
      </c>
      <c r="D18" s="69">
        <v>15</v>
      </c>
      <c r="E18" s="69">
        <v>53</v>
      </c>
      <c r="F18" s="69">
        <v>70</v>
      </c>
      <c r="G18" s="69">
        <v>59</v>
      </c>
      <c r="H18" s="75">
        <v>35</v>
      </c>
      <c r="I18" s="69">
        <v>3.7</v>
      </c>
      <c r="J18" s="69">
        <v>45</v>
      </c>
      <c r="K18" s="69">
        <v>0.1</v>
      </c>
      <c r="L18" s="69">
        <v>100</v>
      </c>
      <c r="M18" s="69" t="s">
        <v>43</v>
      </c>
      <c r="N18" s="84">
        <v>45</v>
      </c>
      <c r="O18" s="101">
        <v>1</v>
      </c>
      <c r="P18" s="69">
        <v>15</v>
      </c>
      <c r="Q18" s="69">
        <v>0</v>
      </c>
      <c r="R18" s="91">
        <v>30</v>
      </c>
      <c r="S18" s="107"/>
    </row>
    <row r="19" spans="1:19" x14ac:dyDescent="0.25">
      <c r="A19" s="127" t="s">
        <v>30</v>
      </c>
      <c r="B19" s="132">
        <v>15</v>
      </c>
      <c r="C19" s="74">
        <v>14</v>
      </c>
      <c r="D19" s="74">
        <v>15</v>
      </c>
      <c r="E19" s="74">
        <v>53</v>
      </c>
      <c r="F19" s="74">
        <v>70</v>
      </c>
      <c r="G19" s="74">
        <v>0</v>
      </c>
      <c r="H19" s="74">
        <v>0</v>
      </c>
      <c r="I19" s="74">
        <v>0</v>
      </c>
      <c r="J19" s="74">
        <v>70</v>
      </c>
      <c r="K19" s="74">
        <v>0</v>
      </c>
      <c r="L19" s="74">
        <v>100</v>
      </c>
      <c r="M19" s="74" t="s">
        <v>43</v>
      </c>
      <c r="N19" s="89">
        <v>39</v>
      </c>
      <c r="O19" s="104"/>
      <c r="P19" s="74">
        <v>15</v>
      </c>
      <c r="Q19" s="74">
        <v>0</v>
      </c>
      <c r="R19" s="96">
        <v>30</v>
      </c>
      <c r="S19" s="107">
        <f>O19+B19</f>
        <v>15</v>
      </c>
    </row>
    <row r="20" spans="1:19" x14ac:dyDescent="0.25">
      <c r="A20" s="122">
        <v>2018</v>
      </c>
      <c r="B20" s="101">
        <v>15</v>
      </c>
      <c r="C20" s="69">
        <v>14</v>
      </c>
      <c r="D20" s="69">
        <v>15</v>
      </c>
      <c r="E20" s="69">
        <v>53</v>
      </c>
      <c r="F20" s="69">
        <v>80</v>
      </c>
      <c r="G20" s="69">
        <v>0</v>
      </c>
      <c r="H20" s="69">
        <v>0</v>
      </c>
      <c r="I20" s="69">
        <v>0</v>
      </c>
      <c r="J20" s="69">
        <v>70</v>
      </c>
      <c r="K20" s="69">
        <v>0</v>
      </c>
      <c r="L20" s="69">
        <v>100</v>
      </c>
      <c r="M20" s="69" t="s">
        <v>43</v>
      </c>
      <c r="N20" s="84">
        <v>40</v>
      </c>
      <c r="O20" s="101"/>
      <c r="P20" s="69">
        <v>15</v>
      </c>
      <c r="Q20" s="69">
        <v>0</v>
      </c>
      <c r="R20" s="91">
        <v>30</v>
      </c>
      <c r="S20" s="107"/>
    </row>
    <row r="21" spans="1:19" ht="15.75" thickBot="1" x14ac:dyDescent="0.3">
      <c r="A21" s="122">
        <v>2019</v>
      </c>
      <c r="B21" s="105">
        <v>15</v>
      </c>
      <c r="C21" s="133">
        <v>14</v>
      </c>
      <c r="D21" s="133">
        <v>15</v>
      </c>
      <c r="E21" s="133">
        <v>53</v>
      </c>
      <c r="F21" s="133">
        <v>90</v>
      </c>
      <c r="G21" s="133">
        <v>0</v>
      </c>
      <c r="H21" s="133">
        <v>0</v>
      </c>
      <c r="I21" s="133">
        <v>0</v>
      </c>
      <c r="J21" s="133">
        <v>70</v>
      </c>
      <c r="K21" s="133">
        <v>0</v>
      </c>
      <c r="L21" s="133">
        <v>100</v>
      </c>
      <c r="M21" s="133" t="s">
        <v>43</v>
      </c>
      <c r="N21" s="134">
        <v>40</v>
      </c>
      <c r="O21" s="105"/>
      <c r="P21" s="133">
        <v>15</v>
      </c>
      <c r="Q21" s="133">
        <v>0</v>
      </c>
      <c r="R21" s="97">
        <v>30</v>
      </c>
      <c r="S21" s="107"/>
    </row>
    <row r="22" spans="1:19" hidden="1" x14ac:dyDescent="0.25">
      <c r="A22" s="1"/>
      <c r="B22" s="155"/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6"/>
      <c r="O22" s="157"/>
      <c r="P22" s="158"/>
      <c r="Q22" s="158"/>
      <c r="R22" s="159"/>
    </row>
    <row r="23" spans="1:19" ht="15.75" thickBot="1" x14ac:dyDescent="0.3">
      <c r="A23" s="154" t="s">
        <v>68</v>
      </c>
      <c r="B23" s="160">
        <f>(B4+B7+B10+B13+B16+B19)</f>
        <v>1485</v>
      </c>
      <c r="C23" s="160">
        <f t="shared" ref="C23:R23" si="0">(C4+C7+C10+C13+C16+C19)/6</f>
        <v>21.333333333333332</v>
      </c>
      <c r="D23" s="160">
        <f t="shared" si="0"/>
        <v>15</v>
      </c>
      <c r="E23" s="160">
        <f t="shared" si="0"/>
        <v>53</v>
      </c>
      <c r="F23" s="160">
        <f t="shared" si="0"/>
        <v>57.833333333333336</v>
      </c>
      <c r="G23" s="160">
        <f t="shared" si="0"/>
        <v>51.166666666666664</v>
      </c>
      <c r="H23" s="160">
        <f t="shared" si="0"/>
        <v>33.166666666666664</v>
      </c>
      <c r="I23" s="160">
        <f t="shared" si="0"/>
        <v>3.1999999999999997</v>
      </c>
      <c r="J23" s="160">
        <f t="shared" si="0"/>
        <v>45</v>
      </c>
      <c r="K23" s="163">
        <f t="shared" si="0"/>
        <v>8.3333333333333329E-2</v>
      </c>
      <c r="L23" s="160">
        <f t="shared" si="0"/>
        <v>100</v>
      </c>
      <c r="M23" s="160" t="e">
        <f t="shared" si="0"/>
        <v>#VALUE!</v>
      </c>
      <c r="N23" s="160">
        <f t="shared" si="0"/>
        <v>43.5</v>
      </c>
      <c r="O23" s="160">
        <f>(O4+O7+O10+O13+O16+O19)/4</f>
        <v>2.5</v>
      </c>
      <c r="P23" s="160">
        <f t="shared" si="0"/>
        <v>15</v>
      </c>
      <c r="Q23" s="160">
        <f t="shared" si="0"/>
        <v>0</v>
      </c>
      <c r="R23" s="160">
        <f t="shared" si="0"/>
        <v>30</v>
      </c>
      <c r="S23" s="109">
        <f>SUM(S4:S21)</f>
        <v>1495</v>
      </c>
    </row>
    <row r="24" spans="1:19" ht="15.75" thickBot="1" x14ac:dyDescent="0.3">
      <c r="A24" s="154">
        <v>2018</v>
      </c>
      <c r="B24" s="160">
        <f>(B5+B8+B11+B14+B17+B20)</f>
        <v>1492</v>
      </c>
      <c r="C24" s="160">
        <f t="shared" ref="C24:Q24" si="1">(C5+C8+C11+C14+C17+C20)/6</f>
        <v>21.333333333333332</v>
      </c>
      <c r="D24" s="160">
        <f t="shared" si="1"/>
        <v>15</v>
      </c>
      <c r="E24" s="160">
        <f t="shared" si="1"/>
        <v>53</v>
      </c>
      <c r="F24" s="160">
        <f t="shared" si="1"/>
        <v>62.666666666666664</v>
      </c>
      <c r="G24" s="160">
        <f t="shared" si="1"/>
        <v>51.666666666666664</v>
      </c>
      <c r="H24" s="160">
        <f t="shared" si="1"/>
        <v>33.483333333333327</v>
      </c>
      <c r="I24" s="160">
        <f t="shared" si="1"/>
        <v>3.2666666666666671</v>
      </c>
      <c r="J24" s="160">
        <f t="shared" si="1"/>
        <v>45</v>
      </c>
      <c r="K24" s="163">
        <f t="shared" si="1"/>
        <v>8.3333333333333329E-2</v>
      </c>
      <c r="L24" s="160">
        <f t="shared" si="1"/>
        <v>100</v>
      </c>
      <c r="M24" s="160" t="e">
        <f t="shared" si="1"/>
        <v>#VALUE!</v>
      </c>
      <c r="N24" s="160">
        <f t="shared" si="1"/>
        <v>44.166666666666664</v>
      </c>
      <c r="O24" s="160">
        <f>(O5+O8+O11+O14+O17+O20)/4</f>
        <v>2.5</v>
      </c>
      <c r="P24" s="160">
        <f t="shared" si="1"/>
        <v>15</v>
      </c>
      <c r="Q24" s="160">
        <f t="shared" si="1"/>
        <v>0</v>
      </c>
      <c r="R24" s="160">
        <f t="shared" ref="C24:R25" si="2">(R5+R8+R11+R14+R17+R20)/6</f>
        <v>30</v>
      </c>
    </row>
    <row r="25" spans="1:19" ht="15.75" thickBot="1" x14ac:dyDescent="0.3">
      <c r="A25" s="154">
        <v>2019</v>
      </c>
      <c r="B25" s="161">
        <f>(B6+B9+B12+B15+B18+B21)</f>
        <v>1492</v>
      </c>
      <c r="C25" s="161">
        <f t="shared" si="2"/>
        <v>21.333333333333332</v>
      </c>
      <c r="D25" s="161">
        <f t="shared" si="2"/>
        <v>15</v>
      </c>
      <c r="E25" s="161">
        <f t="shared" si="2"/>
        <v>53</v>
      </c>
      <c r="F25" s="161">
        <f t="shared" si="2"/>
        <v>67</v>
      </c>
      <c r="G25" s="161">
        <f t="shared" si="2"/>
        <v>51.833333333333336</v>
      </c>
      <c r="H25" s="161">
        <f t="shared" si="2"/>
        <v>34.56666666666667</v>
      </c>
      <c r="I25" s="161">
        <f t="shared" si="2"/>
        <v>3.3333333333333335</v>
      </c>
      <c r="J25" s="161">
        <f t="shared" si="2"/>
        <v>45.166666666666664</v>
      </c>
      <c r="K25" s="164">
        <f t="shared" si="2"/>
        <v>8.3333333333333329E-2</v>
      </c>
      <c r="L25" s="161">
        <f t="shared" si="2"/>
        <v>100</v>
      </c>
      <c r="M25" s="161" t="e">
        <f t="shared" si="2"/>
        <v>#VALUE!</v>
      </c>
      <c r="N25" s="161">
        <f t="shared" si="2"/>
        <v>44.666666666666664</v>
      </c>
      <c r="O25" s="161">
        <f>(O6+O9+O12+O15+O18+O21)/4</f>
        <v>2.5</v>
      </c>
      <c r="P25" s="161">
        <f t="shared" si="2"/>
        <v>15</v>
      </c>
      <c r="Q25" s="161">
        <f t="shared" si="2"/>
        <v>0</v>
      </c>
      <c r="R25" s="162">
        <f t="shared" si="2"/>
        <v>30</v>
      </c>
    </row>
  </sheetData>
  <mergeCells count="5">
    <mergeCell ref="H3:I3"/>
    <mergeCell ref="A1:N1"/>
    <mergeCell ref="O1:R1"/>
    <mergeCell ref="C2:N2"/>
    <mergeCell ref="P2:R2"/>
  </mergeCells>
  <pageMargins left="0.19685039370078741" right="0.19685039370078741" top="0.55118110236220474" bottom="0.74803149606299213" header="0" footer="0"/>
  <pageSetup paperSize="9" scale="7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4650A"/>
    <pageSetUpPr fitToPage="1"/>
  </sheetPr>
  <dimension ref="A1:M24"/>
  <sheetViews>
    <sheetView zoomScale="80" zoomScaleNormal="80" workbookViewId="0">
      <selection activeCell="N1" sqref="N1:N1048576"/>
    </sheetView>
  </sheetViews>
  <sheetFormatPr defaultRowHeight="15" x14ac:dyDescent="0.25"/>
  <cols>
    <col min="1" max="2" width="15.140625" customWidth="1"/>
    <col min="3" max="3" width="10.7109375" customWidth="1"/>
    <col min="4" max="4" width="10" customWidth="1"/>
    <col min="5" max="5" width="18.140625" customWidth="1"/>
    <col min="6" max="6" width="22" customWidth="1"/>
    <col min="7" max="7" width="12.85546875" customWidth="1"/>
    <col min="8" max="9" width="12" customWidth="1"/>
    <col min="10" max="10" width="17.28515625" customWidth="1"/>
    <col min="11" max="11" width="10.7109375" customWidth="1"/>
    <col min="12" max="12" width="17.28515625" customWidth="1"/>
    <col min="13" max="13" width="13.28515625" customWidth="1"/>
  </cols>
  <sheetData>
    <row r="1" spans="1:13" ht="36" customHeight="1" thickBot="1" x14ac:dyDescent="0.3">
      <c r="B1" s="196" t="s">
        <v>49</v>
      </c>
      <c r="C1" s="196"/>
      <c r="D1" s="196"/>
      <c r="E1" s="196"/>
      <c r="F1" s="196"/>
      <c r="G1" s="196"/>
      <c r="H1" s="196"/>
      <c r="I1" s="197"/>
      <c r="J1" s="187" t="s">
        <v>54</v>
      </c>
      <c r="K1" s="188"/>
      <c r="L1" s="188"/>
      <c r="M1" s="189"/>
    </row>
    <row r="2" spans="1:13" ht="45.75" customHeight="1" thickBot="1" x14ac:dyDescent="0.3">
      <c r="B2" s="147" t="s">
        <v>46</v>
      </c>
      <c r="C2" s="190" t="s">
        <v>47</v>
      </c>
      <c r="D2" s="191"/>
      <c r="E2" s="191"/>
      <c r="F2" s="191"/>
      <c r="G2" s="191"/>
      <c r="H2" s="191"/>
      <c r="I2" s="192"/>
      <c r="J2" s="148" t="s">
        <v>46</v>
      </c>
      <c r="K2" s="193" t="s">
        <v>47</v>
      </c>
      <c r="L2" s="194"/>
      <c r="M2" s="195"/>
    </row>
    <row r="3" spans="1:13" ht="125.25" customHeight="1" thickBot="1" x14ac:dyDescent="0.3">
      <c r="A3" s="1"/>
      <c r="B3" s="28" t="s">
        <v>65</v>
      </c>
      <c r="C3" s="135" t="s">
        <v>64</v>
      </c>
      <c r="D3" s="136" t="s">
        <v>2</v>
      </c>
      <c r="E3" s="137" t="s">
        <v>59</v>
      </c>
      <c r="F3" s="138" t="s">
        <v>60</v>
      </c>
      <c r="G3" s="138" t="s">
        <v>61</v>
      </c>
      <c r="H3" s="138" t="s">
        <v>62</v>
      </c>
      <c r="I3" s="139" t="s">
        <v>63</v>
      </c>
      <c r="J3" s="118" t="s">
        <v>65</v>
      </c>
      <c r="K3" s="119" t="s">
        <v>55</v>
      </c>
      <c r="L3" s="119" t="s">
        <v>51</v>
      </c>
      <c r="M3" s="120" t="s">
        <v>56</v>
      </c>
    </row>
    <row r="4" spans="1:13" x14ac:dyDescent="0.25">
      <c r="A4" s="121" t="s">
        <v>25</v>
      </c>
      <c r="B4" s="129">
        <v>488</v>
      </c>
      <c r="C4" s="130">
        <v>25</v>
      </c>
      <c r="D4" s="130">
        <v>15</v>
      </c>
      <c r="E4" s="130">
        <v>45</v>
      </c>
      <c r="F4" s="130">
        <v>50</v>
      </c>
      <c r="G4" s="130">
        <v>0.1</v>
      </c>
      <c r="H4" s="130">
        <v>50</v>
      </c>
      <c r="I4" s="131">
        <v>57</v>
      </c>
      <c r="J4" s="129"/>
      <c r="K4" s="130">
        <v>15</v>
      </c>
      <c r="L4" s="130">
        <v>0</v>
      </c>
      <c r="M4" s="90">
        <v>30</v>
      </c>
    </row>
    <row r="5" spans="1:13" x14ac:dyDescent="0.25">
      <c r="A5" s="122">
        <v>2018</v>
      </c>
      <c r="B5" s="101">
        <v>490</v>
      </c>
      <c r="C5" s="69">
        <v>25</v>
      </c>
      <c r="D5" s="69">
        <v>15</v>
      </c>
      <c r="E5" s="69">
        <v>50</v>
      </c>
      <c r="F5" s="69">
        <v>50</v>
      </c>
      <c r="G5" s="69">
        <v>0.1</v>
      </c>
      <c r="H5" s="69">
        <v>50</v>
      </c>
      <c r="I5" s="84">
        <v>58</v>
      </c>
      <c r="J5" s="101"/>
      <c r="K5" s="69">
        <v>15</v>
      </c>
      <c r="L5" s="69">
        <v>0</v>
      </c>
      <c r="M5" s="91">
        <v>30</v>
      </c>
    </row>
    <row r="6" spans="1:13" x14ac:dyDescent="0.25">
      <c r="A6" s="122">
        <v>2019</v>
      </c>
      <c r="B6" s="101">
        <v>490</v>
      </c>
      <c r="C6" s="69">
        <v>25</v>
      </c>
      <c r="D6" s="69">
        <v>15</v>
      </c>
      <c r="E6" s="69">
        <v>55</v>
      </c>
      <c r="F6" s="69">
        <v>50</v>
      </c>
      <c r="G6" s="69">
        <v>0.1</v>
      </c>
      <c r="H6" s="69">
        <v>55</v>
      </c>
      <c r="I6" s="84">
        <v>58</v>
      </c>
      <c r="J6" s="101"/>
      <c r="K6" s="69">
        <v>15</v>
      </c>
      <c r="L6" s="69">
        <v>0</v>
      </c>
      <c r="M6" s="91">
        <v>30</v>
      </c>
    </row>
    <row r="7" spans="1:13" x14ac:dyDescent="0.25">
      <c r="A7" s="123" t="s">
        <v>26</v>
      </c>
      <c r="B7" s="108">
        <v>456</v>
      </c>
      <c r="C7" s="70">
        <v>25</v>
      </c>
      <c r="D7" s="70">
        <v>15</v>
      </c>
      <c r="E7" s="70">
        <v>56</v>
      </c>
      <c r="F7" s="70">
        <v>55</v>
      </c>
      <c r="G7" s="70">
        <v>0.1</v>
      </c>
      <c r="H7" s="70">
        <v>70</v>
      </c>
      <c r="I7" s="85">
        <v>43</v>
      </c>
      <c r="J7" s="108">
        <v>2</v>
      </c>
      <c r="K7" s="70">
        <v>15</v>
      </c>
      <c r="L7" s="70">
        <v>0</v>
      </c>
      <c r="M7" s="92">
        <v>30</v>
      </c>
    </row>
    <row r="8" spans="1:13" x14ac:dyDescent="0.25">
      <c r="A8" s="122">
        <v>2018</v>
      </c>
      <c r="B8" s="101">
        <v>460</v>
      </c>
      <c r="C8" s="69">
        <v>25</v>
      </c>
      <c r="D8" s="69">
        <v>15</v>
      </c>
      <c r="E8" s="69">
        <v>60</v>
      </c>
      <c r="F8" s="69">
        <v>55</v>
      </c>
      <c r="G8" s="69">
        <v>0.1</v>
      </c>
      <c r="H8" s="69">
        <v>70</v>
      </c>
      <c r="I8" s="84">
        <v>43</v>
      </c>
      <c r="J8" s="101">
        <v>2</v>
      </c>
      <c r="K8" s="69">
        <v>15</v>
      </c>
      <c r="L8" s="69">
        <v>0</v>
      </c>
      <c r="M8" s="91">
        <v>30</v>
      </c>
    </row>
    <row r="9" spans="1:13" x14ac:dyDescent="0.25">
      <c r="A9" s="122">
        <v>2019</v>
      </c>
      <c r="B9" s="101">
        <v>460</v>
      </c>
      <c r="C9" s="69">
        <v>25</v>
      </c>
      <c r="D9" s="69">
        <v>15</v>
      </c>
      <c r="E9" s="69">
        <v>65</v>
      </c>
      <c r="F9" s="69">
        <v>55</v>
      </c>
      <c r="G9" s="69">
        <v>0.1</v>
      </c>
      <c r="H9" s="69">
        <v>70</v>
      </c>
      <c r="I9" s="84">
        <v>45</v>
      </c>
      <c r="J9" s="101">
        <v>2</v>
      </c>
      <c r="K9" s="69">
        <v>15</v>
      </c>
      <c r="L9" s="69">
        <v>0</v>
      </c>
      <c r="M9" s="91">
        <v>30</v>
      </c>
    </row>
    <row r="10" spans="1:13" x14ac:dyDescent="0.25">
      <c r="A10" s="124" t="s">
        <v>28</v>
      </c>
      <c r="B10" s="100">
        <v>349</v>
      </c>
      <c r="C10" s="71">
        <v>25</v>
      </c>
      <c r="D10" s="71">
        <v>15</v>
      </c>
      <c r="E10" s="71">
        <v>66</v>
      </c>
      <c r="F10" s="71">
        <v>45</v>
      </c>
      <c r="G10" s="71">
        <v>0.1</v>
      </c>
      <c r="H10" s="71">
        <v>55</v>
      </c>
      <c r="I10" s="86">
        <v>39</v>
      </c>
      <c r="J10" s="100">
        <v>3</v>
      </c>
      <c r="K10" s="71">
        <v>15</v>
      </c>
      <c r="L10" s="71">
        <v>0</v>
      </c>
      <c r="M10" s="93">
        <v>30</v>
      </c>
    </row>
    <row r="11" spans="1:13" x14ac:dyDescent="0.25">
      <c r="A11" s="122">
        <v>2018</v>
      </c>
      <c r="B11" s="101">
        <v>350</v>
      </c>
      <c r="C11" s="69">
        <v>25</v>
      </c>
      <c r="D11" s="69">
        <v>15</v>
      </c>
      <c r="E11" s="69">
        <v>70</v>
      </c>
      <c r="F11" s="69">
        <v>45</v>
      </c>
      <c r="G11" s="69">
        <v>0.1</v>
      </c>
      <c r="H11" s="69">
        <v>55</v>
      </c>
      <c r="I11" s="84">
        <v>40</v>
      </c>
      <c r="J11" s="101">
        <v>3</v>
      </c>
      <c r="K11" s="69">
        <v>15</v>
      </c>
      <c r="L11" s="69">
        <v>0</v>
      </c>
      <c r="M11" s="91">
        <v>30</v>
      </c>
    </row>
    <row r="12" spans="1:13" x14ac:dyDescent="0.25">
      <c r="A12" s="122">
        <v>2019</v>
      </c>
      <c r="B12" s="101">
        <v>350</v>
      </c>
      <c r="C12" s="69">
        <v>25</v>
      </c>
      <c r="D12" s="69">
        <v>15</v>
      </c>
      <c r="E12" s="69">
        <v>72</v>
      </c>
      <c r="F12" s="69">
        <v>45</v>
      </c>
      <c r="G12" s="69">
        <v>0.1</v>
      </c>
      <c r="H12" s="69">
        <v>60</v>
      </c>
      <c r="I12" s="84">
        <v>40</v>
      </c>
      <c r="J12" s="101">
        <v>3</v>
      </c>
      <c r="K12" s="69">
        <v>15</v>
      </c>
      <c r="L12" s="69">
        <v>0</v>
      </c>
      <c r="M12" s="91">
        <v>30</v>
      </c>
    </row>
    <row r="13" spans="1:13" x14ac:dyDescent="0.25">
      <c r="A13" s="125" t="s">
        <v>27</v>
      </c>
      <c r="B13" s="102">
        <v>143</v>
      </c>
      <c r="C13" s="72">
        <v>14</v>
      </c>
      <c r="D13" s="72">
        <v>15</v>
      </c>
      <c r="E13" s="72">
        <v>45</v>
      </c>
      <c r="F13" s="72">
        <v>45</v>
      </c>
      <c r="G13" s="72">
        <v>0.1</v>
      </c>
      <c r="H13" s="72">
        <v>47</v>
      </c>
      <c r="I13" s="87">
        <v>38</v>
      </c>
      <c r="J13" s="102">
        <v>1</v>
      </c>
      <c r="K13" s="72">
        <v>15</v>
      </c>
      <c r="L13" s="72">
        <v>0</v>
      </c>
      <c r="M13" s="94">
        <v>30</v>
      </c>
    </row>
    <row r="14" spans="1:13" x14ac:dyDescent="0.25">
      <c r="A14" s="122">
        <v>2018</v>
      </c>
      <c r="B14" s="101">
        <v>145</v>
      </c>
      <c r="C14" s="69">
        <v>14</v>
      </c>
      <c r="D14" s="69">
        <v>15</v>
      </c>
      <c r="E14" s="69">
        <v>48</v>
      </c>
      <c r="F14" s="69">
        <v>45</v>
      </c>
      <c r="G14" s="69">
        <v>0.1</v>
      </c>
      <c r="H14" s="69">
        <v>50</v>
      </c>
      <c r="I14" s="84">
        <v>39</v>
      </c>
      <c r="J14" s="101">
        <v>1</v>
      </c>
      <c r="K14" s="69">
        <v>15</v>
      </c>
      <c r="L14" s="69">
        <v>0</v>
      </c>
      <c r="M14" s="91">
        <v>30</v>
      </c>
    </row>
    <row r="15" spans="1:13" x14ac:dyDescent="0.25">
      <c r="A15" s="122">
        <v>2019</v>
      </c>
      <c r="B15" s="101">
        <v>145</v>
      </c>
      <c r="C15" s="69">
        <v>14</v>
      </c>
      <c r="D15" s="69">
        <v>15</v>
      </c>
      <c r="E15" s="69">
        <v>50</v>
      </c>
      <c r="F15" s="69">
        <v>45</v>
      </c>
      <c r="G15" s="69">
        <v>0.1</v>
      </c>
      <c r="H15" s="69">
        <v>50</v>
      </c>
      <c r="I15" s="84">
        <v>40</v>
      </c>
      <c r="J15" s="101">
        <v>1</v>
      </c>
      <c r="K15" s="69">
        <v>15</v>
      </c>
      <c r="L15" s="69">
        <v>0</v>
      </c>
      <c r="M15" s="91">
        <v>30</v>
      </c>
    </row>
    <row r="16" spans="1:13" x14ac:dyDescent="0.25">
      <c r="A16" s="126" t="s">
        <v>29</v>
      </c>
      <c r="B16" s="103">
        <v>284</v>
      </c>
      <c r="C16" s="73">
        <v>25</v>
      </c>
      <c r="D16" s="73">
        <v>15</v>
      </c>
      <c r="E16" s="73">
        <v>65</v>
      </c>
      <c r="F16" s="73">
        <v>45</v>
      </c>
      <c r="G16" s="73">
        <v>0.1</v>
      </c>
      <c r="H16" s="73">
        <v>55</v>
      </c>
      <c r="I16" s="88">
        <v>45</v>
      </c>
      <c r="J16" s="103">
        <v>3</v>
      </c>
      <c r="K16" s="73">
        <v>15</v>
      </c>
      <c r="L16" s="73">
        <v>0</v>
      </c>
      <c r="M16" s="95">
        <v>30</v>
      </c>
    </row>
    <row r="17" spans="1:13" x14ac:dyDescent="0.25">
      <c r="A17" s="122">
        <v>2018</v>
      </c>
      <c r="B17" s="101">
        <v>285</v>
      </c>
      <c r="C17" s="69">
        <v>25</v>
      </c>
      <c r="D17" s="69">
        <v>15</v>
      </c>
      <c r="E17" s="69">
        <v>68</v>
      </c>
      <c r="F17" s="69">
        <v>45</v>
      </c>
      <c r="G17" s="69">
        <v>0.1</v>
      </c>
      <c r="H17" s="69">
        <v>60</v>
      </c>
      <c r="I17" s="84">
        <v>45</v>
      </c>
      <c r="J17" s="101">
        <v>3</v>
      </c>
      <c r="K17" s="69">
        <v>15</v>
      </c>
      <c r="L17" s="69">
        <v>0</v>
      </c>
      <c r="M17" s="91">
        <v>30</v>
      </c>
    </row>
    <row r="18" spans="1:13" x14ac:dyDescent="0.25">
      <c r="A18" s="122">
        <v>2019</v>
      </c>
      <c r="B18" s="101">
        <v>285</v>
      </c>
      <c r="C18" s="69">
        <v>25</v>
      </c>
      <c r="D18" s="69">
        <v>15</v>
      </c>
      <c r="E18" s="69">
        <v>70</v>
      </c>
      <c r="F18" s="69">
        <v>45</v>
      </c>
      <c r="G18" s="69">
        <v>0.1</v>
      </c>
      <c r="H18" s="69">
        <v>60</v>
      </c>
      <c r="I18" s="84">
        <v>45</v>
      </c>
      <c r="J18" s="101">
        <v>3</v>
      </c>
      <c r="K18" s="69">
        <v>15</v>
      </c>
      <c r="L18" s="69">
        <v>0</v>
      </c>
      <c r="M18" s="91">
        <v>30</v>
      </c>
    </row>
    <row r="19" spans="1:13" x14ac:dyDescent="0.25">
      <c r="A19" s="127" t="s">
        <v>30</v>
      </c>
      <c r="B19" s="132">
        <v>17</v>
      </c>
      <c r="C19" s="74">
        <v>14</v>
      </c>
      <c r="D19" s="74">
        <v>15</v>
      </c>
      <c r="E19" s="74">
        <v>70</v>
      </c>
      <c r="F19" s="74">
        <v>55</v>
      </c>
      <c r="G19" s="74">
        <v>0</v>
      </c>
      <c r="H19" s="74">
        <v>42</v>
      </c>
      <c r="I19" s="89">
        <v>39</v>
      </c>
      <c r="J19" s="104"/>
      <c r="K19" s="74">
        <v>15</v>
      </c>
      <c r="L19" s="74">
        <v>0</v>
      </c>
      <c r="M19" s="96">
        <v>30</v>
      </c>
    </row>
    <row r="20" spans="1:13" x14ac:dyDescent="0.25">
      <c r="A20" s="122">
        <v>2018</v>
      </c>
      <c r="B20" s="101">
        <v>17</v>
      </c>
      <c r="C20" s="69">
        <v>14</v>
      </c>
      <c r="D20" s="69">
        <v>15</v>
      </c>
      <c r="E20" s="69">
        <v>80</v>
      </c>
      <c r="F20" s="69">
        <v>55</v>
      </c>
      <c r="G20" s="69">
        <v>0</v>
      </c>
      <c r="H20" s="69">
        <v>42</v>
      </c>
      <c r="I20" s="84">
        <v>40</v>
      </c>
      <c r="J20" s="101"/>
      <c r="K20" s="69">
        <v>15</v>
      </c>
      <c r="L20" s="69">
        <v>0</v>
      </c>
      <c r="M20" s="91">
        <v>30</v>
      </c>
    </row>
    <row r="21" spans="1:13" ht="15.75" thickBot="1" x14ac:dyDescent="0.3">
      <c r="A21" s="122">
        <v>2019</v>
      </c>
      <c r="B21" s="105">
        <v>17</v>
      </c>
      <c r="C21" s="133">
        <v>14</v>
      </c>
      <c r="D21" s="133">
        <v>15</v>
      </c>
      <c r="E21" s="133">
        <v>90</v>
      </c>
      <c r="F21" s="133">
        <v>55</v>
      </c>
      <c r="G21" s="133">
        <v>0</v>
      </c>
      <c r="H21" s="133">
        <v>42</v>
      </c>
      <c r="I21" s="134">
        <v>40</v>
      </c>
      <c r="J21" s="105"/>
      <c r="K21" s="133">
        <v>15</v>
      </c>
      <c r="L21" s="133">
        <v>0</v>
      </c>
      <c r="M21" s="97">
        <v>30</v>
      </c>
    </row>
    <row r="22" spans="1:13" x14ac:dyDescent="0.25">
      <c r="A22" s="166" t="s">
        <v>69</v>
      </c>
      <c r="B22" s="128">
        <f>(B4+B7+B10+B13+B16+B19)</f>
        <v>1737</v>
      </c>
      <c r="C22" s="167">
        <f t="shared" ref="C22:M22" si="0">(C4+C7+C10+C13+C16+C19)/6</f>
        <v>21.333333333333332</v>
      </c>
      <c r="D22" s="167">
        <f t="shared" si="0"/>
        <v>15</v>
      </c>
      <c r="E22" s="167">
        <f t="shared" si="0"/>
        <v>57.833333333333336</v>
      </c>
      <c r="F22" s="167">
        <f t="shared" si="0"/>
        <v>49.166666666666664</v>
      </c>
      <c r="G22" s="168">
        <f>(G4+G7+G10+G13+G16+G19)/5</f>
        <v>0.1</v>
      </c>
      <c r="H22" s="167">
        <f t="shared" si="0"/>
        <v>53.166666666666664</v>
      </c>
      <c r="I22" s="167">
        <f t="shared" si="0"/>
        <v>43.5</v>
      </c>
      <c r="J22" s="128">
        <f>(J4+J7+J10+J13+J16+J19)/4</f>
        <v>2.25</v>
      </c>
      <c r="K22" s="128">
        <f t="shared" si="0"/>
        <v>15</v>
      </c>
      <c r="L22" s="128">
        <f t="shared" si="0"/>
        <v>0</v>
      </c>
      <c r="M22" s="128">
        <f t="shared" si="0"/>
        <v>30</v>
      </c>
    </row>
    <row r="23" spans="1:13" x14ac:dyDescent="0.25">
      <c r="A23" s="165">
        <v>2018</v>
      </c>
      <c r="B23" s="128">
        <f t="shared" ref="B23:B24" si="1">(B5+B8+B11+B14+B17+B20)</f>
        <v>1747</v>
      </c>
      <c r="C23" s="167">
        <f t="shared" ref="C23:M23" si="2">(C5+C8+C11+C14+C17+C20)/6</f>
        <v>21.333333333333332</v>
      </c>
      <c r="D23" s="167">
        <f t="shared" si="2"/>
        <v>15</v>
      </c>
      <c r="E23" s="167">
        <f t="shared" si="2"/>
        <v>62.666666666666664</v>
      </c>
      <c r="F23" s="167">
        <f t="shared" si="2"/>
        <v>49.166666666666664</v>
      </c>
      <c r="G23" s="168">
        <f t="shared" ref="G23:G24" si="3">(G5+G8+G11+G14+G17+G20)/5</f>
        <v>0.1</v>
      </c>
      <c r="H23" s="167">
        <f t="shared" si="2"/>
        <v>54.5</v>
      </c>
      <c r="I23" s="167">
        <f t="shared" si="2"/>
        <v>44.166666666666664</v>
      </c>
      <c r="J23" s="128">
        <f t="shared" ref="J23:J24" si="4">(J5+J8+J11+J14+J17+J20)/4</f>
        <v>2.25</v>
      </c>
      <c r="K23" s="128">
        <f t="shared" si="2"/>
        <v>15</v>
      </c>
      <c r="L23" s="128">
        <f t="shared" si="2"/>
        <v>0</v>
      </c>
      <c r="M23" s="128">
        <f t="shared" si="2"/>
        <v>30</v>
      </c>
    </row>
    <row r="24" spans="1:13" x14ac:dyDescent="0.25">
      <c r="A24" s="165">
        <v>2019</v>
      </c>
      <c r="B24" s="128">
        <f t="shared" si="1"/>
        <v>1747</v>
      </c>
      <c r="C24" s="167">
        <f t="shared" ref="C24:M24" si="5">(C6+C9+C12+C15+C18+C21)/6</f>
        <v>21.333333333333332</v>
      </c>
      <c r="D24" s="167">
        <f t="shared" si="5"/>
        <v>15</v>
      </c>
      <c r="E24" s="167">
        <f t="shared" si="5"/>
        <v>67</v>
      </c>
      <c r="F24" s="167">
        <f t="shared" si="5"/>
        <v>49.166666666666664</v>
      </c>
      <c r="G24" s="168">
        <f t="shared" si="3"/>
        <v>0.1</v>
      </c>
      <c r="H24" s="167">
        <f t="shared" si="5"/>
        <v>56.166666666666664</v>
      </c>
      <c r="I24" s="167">
        <f t="shared" si="5"/>
        <v>44.666666666666664</v>
      </c>
      <c r="J24" s="128">
        <f t="shared" si="4"/>
        <v>2.25</v>
      </c>
      <c r="K24" s="128">
        <f t="shared" si="5"/>
        <v>15</v>
      </c>
      <c r="L24" s="128">
        <f t="shared" si="5"/>
        <v>0</v>
      </c>
      <c r="M24" s="128">
        <f t="shared" si="5"/>
        <v>30</v>
      </c>
    </row>
  </sheetData>
  <mergeCells count="4">
    <mergeCell ref="B1:I1"/>
    <mergeCell ref="J1:M1"/>
    <mergeCell ref="C2:I2"/>
    <mergeCell ref="K2:M2"/>
  </mergeCells>
  <pageMargins left="0.19685039370078741" right="0.19685039370078741" top="0.74803149606299213" bottom="0.74803149606299213" header="0" footer="0"/>
  <pageSetup paperSize="9" scale="7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24"/>
  <sheetViews>
    <sheetView zoomScale="80" zoomScaleNormal="80" workbookViewId="0">
      <selection activeCell="R1" sqref="R1:R1048576"/>
    </sheetView>
  </sheetViews>
  <sheetFormatPr defaultRowHeight="15" x14ac:dyDescent="0.25"/>
  <cols>
    <col min="1" max="1" width="15.140625" customWidth="1"/>
    <col min="2" max="2" width="16.28515625" customWidth="1"/>
    <col min="3" max="3" width="10.7109375" customWidth="1"/>
    <col min="4" max="4" width="10" customWidth="1"/>
    <col min="5" max="5" width="13.85546875" customWidth="1"/>
    <col min="6" max="6" width="15.28515625" customWidth="1"/>
    <col min="7" max="7" width="13.28515625" customWidth="1"/>
    <col min="8" max="8" width="8.7109375" customWidth="1"/>
    <col min="9" max="9" width="8.28515625" customWidth="1"/>
    <col min="10" max="10" width="18.5703125" customWidth="1"/>
    <col min="11" max="11" width="12.85546875" customWidth="1"/>
    <col min="12" max="12" width="11.28515625" customWidth="1"/>
    <col min="13" max="13" width="12" customWidth="1"/>
    <col min="14" max="14" width="12.7109375" customWidth="1"/>
    <col min="15" max="15" width="10.7109375" customWidth="1"/>
    <col min="16" max="17" width="13.28515625" customWidth="1"/>
  </cols>
  <sheetData>
    <row r="1" spans="1:17" ht="42.75" customHeight="1" thickBot="1" x14ac:dyDescent="0.3">
      <c r="B1" s="196" t="s">
        <v>49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200"/>
      <c r="N1" s="187" t="s">
        <v>54</v>
      </c>
      <c r="O1" s="188"/>
      <c r="P1" s="188"/>
      <c r="Q1" s="189"/>
    </row>
    <row r="2" spans="1:17" ht="42.75" customHeight="1" thickBot="1" x14ac:dyDescent="0.3">
      <c r="B2" s="147" t="s">
        <v>46</v>
      </c>
      <c r="C2" s="190" t="s">
        <v>47</v>
      </c>
      <c r="D2" s="191"/>
      <c r="E2" s="191"/>
      <c r="F2" s="191"/>
      <c r="G2" s="191"/>
      <c r="H2" s="191"/>
      <c r="I2" s="191"/>
      <c r="J2" s="191"/>
      <c r="K2" s="191"/>
      <c r="L2" s="191"/>
      <c r="M2" s="192"/>
      <c r="N2" s="148" t="s">
        <v>46</v>
      </c>
      <c r="O2" s="193" t="s">
        <v>47</v>
      </c>
      <c r="P2" s="194"/>
      <c r="Q2" s="195"/>
    </row>
    <row r="3" spans="1:17" ht="125.25" customHeight="1" thickBot="1" x14ac:dyDescent="0.3">
      <c r="A3" s="122"/>
      <c r="B3" s="28" t="s">
        <v>66</v>
      </c>
      <c r="C3" s="145" t="s">
        <v>1</v>
      </c>
      <c r="D3" s="136" t="s">
        <v>2</v>
      </c>
      <c r="E3" s="136" t="s">
        <v>3</v>
      </c>
      <c r="F3" s="137" t="s">
        <v>4</v>
      </c>
      <c r="G3" s="138" t="s">
        <v>5</v>
      </c>
      <c r="H3" s="198" t="s">
        <v>6</v>
      </c>
      <c r="I3" s="199"/>
      <c r="J3" s="138" t="s">
        <v>7</v>
      </c>
      <c r="K3" s="138" t="s">
        <v>8</v>
      </c>
      <c r="L3" s="138" t="s">
        <v>9</v>
      </c>
      <c r="M3" s="139" t="s">
        <v>10</v>
      </c>
      <c r="N3" s="118" t="s">
        <v>66</v>
      </c>
      <c r="O3" s="119" t="s">
        <v>55</v>
      </c>
      <c r="P3" s="119" t="s">
        <v>51</v>
      </c>
      <c r="Q3" s="120" t="s">
        <v>56</v>
      </c>
    </row>
    <row r="4" spans="1:17" x14ac:dyDescent="0.25">
      <c r="A4" s="121" t="s">
        <v>25</v>
      </c>
      <c r="B4" s="144">
        <v>97</v>
      </c>
      <c r="C4" s="110">
        <v>25</v>
      </c>
      <c r="D4" s="110">
        <v>15</v>
      </c>
      <c r="E4" s="110">
        <v>53</v>
      </c>
      <c r="F4" s="110">
        <v>45</v>
      </c>
      <c r="G4" s="110">
        <v>66</v>
      </c>
      <c r="H4" s="110">
        <v>44.5</v>
      </c>
      <c r="I4" s="110">
        <v>3.9</v>
      </c>
      <c r="J4" s="110">
        <v>50</v>
      </c>
      <c r="K4" s="110">
        <v>0.1</v>
      </c>
      <c r="L4" s="110">
        <v>50</v>
      </c>
      <c r="M4" s="111">
        <v>57</v>
      </c>
      <c r="N4" s="144"/>
      <c r="O4" s="110">
        <v>15</v>
      </c>
      <c r="P4" s="110">
        <v>0</v>
      </c>
      <c r="Q4" s="112">
        <v>30</v>
      </c>
    </row>
    <row r="5" spans="1:17" x14ac:dyDescent="0.25">
      <c r="A5" s="122">
        <v>2018</v>
      </c>
      <c r="B5" s="101">
        <v>100</v>
      </c>
      <c r="C5" s="69">
        <v>25</v>
      </c>
      <c r="D5" s="69">
        <v>15</v>
      </c>
      <c r="E5" s="69">
        <v>53</v>
      </c>
      <c r="F5" s="69">
        <v>50</v>
      </c>
      <c r="G5" s="69">
        <v>68</v>
      </c>
      <c r="H5" s="69">
        <v>44.6</v>
      </c>
      <c r="I5" s="75">
        <v>4</v>
      </c>
      <c r="J5" s="69">
        <v>50</v>
      </c>
      <c r="K5" s="69">
        <v>0.1</v>
      </c>
      <c r="L5" s="69">
        <v>50</v>
      </c>
      <c r="M5" s="84">
        <v>58</v>
      </c>
      <c r="N5" s="101"/>
      <c r="O5" s="69">
        <v>15</v>
      </c>
      <c r="P5" s="69">
        <v>0</v>
      </c>
      <c r="Q5" s="91">
        <v>30</v>
      </c>
    </row>
    <row r="6" spans="1:17" x14ac:dyDescent="0.25">
      <c r="A6" s="122">
        <v>2019</v>
      </c>
      <c r="B6" s="101">
        <v>100</v>
      </c>
      <c r="C6" s="69">
        <v>25</v>
      </c>
      <c r="D6" s="69">
        <v>15</v>
      </c>
      <c r="E6" s="69">
        <v>53</v>
      </c>
      <c r="F6" s="69">
        <v>55</v>
      </c>
      <c r="G6" s="69">
        <v>68</v>
      </c>
      <c r="H6" s="69">
        <v>46.8</v>
      </c>
      <c r="I6" s="69">
        <v>4.0999999999999996</v>
      </c>
      <c r="J6" s="69">
        <v>50</v>
      </c>
      <c r="K6" s="69">
        <v>0.1</v>
      </c>
      <c r="L6" s="69">
        <v>55</v>
      </c>
      <c r="M6" s="84">
        <v>58</v>
      </c>
      <c r="N6" s="101"/>
      <c r="O6" s="69">
        <v>15</v>
      </c>
      <c r="P6" s="69">
        <v>0</v>
      </c>
      <c r="Q6" s="91">
        <v>30</v>
      </c>
    </row>
    <row r="7" spans="1:17" x14ac:dyDescent="0.25">
      <c r="A7" s="123" t="s">
        <v>26</v>
      </c>
      <c r="B7" s="108">
        <v>101</v>
      </c>
      <c r="C7" s="70">
        <v>25</v>
      </c>
      <c r="D7" s="70">
        <v>15</v>
      </c>
      <c r="E7" s="70">
        <v>53</v>
      </c>
      <c r="F7" s="70">
        <v>56</v>
      </c>
      <c r="G7" s="70">
        <v>61</v>
      </c>
      <c r="H7" s="70">
        <v>39.799999999999997</v>
      </c>
      <c r="I7" s="70">
        <v>3.7</v>
      </c>
      <c r="J7" s="70">
        <v>55</v>
      </c>
      <c r="K7" s="70">
        <v>0.1</v>
      </c>
      <c r="L7" s="70">
        <v>70</v>
      </c>
      <c r="M7" s="85">
        <v>43</v>
      </c>
      <c r="N7" s="98"/>
      <c r="O7" s="70">
        <v>15</v>
      </c>
      <c r="P7" s="70">
        <v>0</v>
      </c>
      <c r="Q7" s="92">
        <v>30</v>
      </c>
    </row>
    <row r="8" spans="1:17" x14ac:dyDescent="0.25">
      <c r="A8" s="122">
        <v>2018</v>
      </c>
      <c r="B8" s="101">
        <v>101</v>
      </c>
      <c r="C8" s="69">
        <v>25</v>
      </c>
      <c r="D8" s="69">
        <v>15</v>
      </c>
      <c r="E8" s="69">
        <v>53</v>
      </c>
      <c r="F8" s="69">
        <v>60</v>
      </c>
      <c r="G8" s="69">
        <v>62</v>
      </c>
      <c r="H8" s="75">
        <v>40</v>
      </c>
      <c r="I8" s="69">
        <v>3.8</v>
      </c>
      <c r="J8" s="69">
        <v>55</v>
      </c>
      <c r="K8" s="69">
        <v>0.1</v>
      </c>
      <c r="L8" s="69">
        <v>70</v>
      </c>
      <c r="M8" s="84">
        <v>43</v>
      </c>
      <c r="N8" s="99"/>
      <c r="O8" s="69">
        <v>15</v>
      </c>
      <c r="P8" s="69">
        <v>0</v>
      </c>
      <c r="Q8" s="91">
        <v>30</v>
      </c>
    </row>
    <row r="9" spans="1:17" x14ac:dyDescent="0.25">
      <c r="A9" s="122">
        <v>2019</v>
      </c>
      <c r="B9" s="101">
        <v>101</v>
      </c>
      <c r="C9" s="69">
        <v>25</v>
      </c>
      <c r="D9" s="69">
        <v>15</v>
      </c>
      <c r="E9" s="69">
        <v>53</v>
      </c>
      <c r="F9" s="69">
        <v>65</v>
      </c>
      <c r="G9" s="69">
        <v>62</v>
      </c>
      <c r="H9" s="75">
        <v>41</v>
      </c>
      <c r="I9" s="69">
        <v>3.9</v>
      </c>
      <c r="J9" s="69">
        <v>55</v>
      </c>
      <c r="K9" s="69">
        <v>0.1</v>
      </c>
      <c r="L9" s="69">
        <v>70</v>
      </c>
      <c r="M9" s="84">
        <v>45</v>
      </c>
      <c r="N9" s="99"/>
      <c r="O9" s="69">
        <v>15</v>
      </c>
      <c r="P9" s="69">
        <v>0</v>
      </c>
      <c r="Q9" s="91">
        <v>30</v>
      </c>
    </row>
    <row r="10" spans="1:17" x14ac:dyDescent="0.25">
      <c r="A10" s="124" t="s">
        <v>28</v>
      </c>
      <c r="B10" s="100">
        <v>53</v>
      </c>
      <c r="C10" s="71">
        <v>25</v>
      </c>
      <c r="D10" s="71">
        <v>15</v>
      </c>
      <c r="E10" s="71">
        <v>53</v>
      </c>
      <c r="F10" s="71">
        <v>66</v>
      </c>
      <c r="G10" s="71">
        <v>59</v>
      </c>
      <c r="H10" s="71">
        <v>43.5</v>
      </c>
      <c r="I10" s="71">
        <v>4.0999999999999996</v>
      </c>
      <c r="J10" s="71">
        <v>45</v>
      </c>
      <c r="K10" s="71">
        <v>0.1</v>
      </c>
      <c r="L10" s="71">
        <v>55</v>
      </c>
      <c r="M10" s="86">
        <v>39</v>
      </c>
      <c r="N10" s="100">
        <v>1</v>
      </c>
      <c r="O10" s="71">
        <v>15</v>
      </c>
      <c r="P10" s="71">
        <v>0</v>
      </c>
      <c r="Q10" s="93">
        <v>30</v>
      </c>
    </row>
    <row r="11" spans="1:17" x14ac:dyDescent="0.25">
      <c r="A11" s="122">
        <v>2018</v>
      </c>
      <c r="B11" s="101">
        <v>55</v>
      </c>
      <c r="C11" s="69">
        <v>25</v>
      </c>
      <c r="D11" s="69">
        <v>15</v>
      </c>
      <c r="E11" s="69">
        <v>53</v>
      </c>
      <c r="F11" s="69">
        <v>70</v>
      </c>
      <c r="G11" s="69">
        <v>59</v>
      </c>
      <c r="H11" s="75">
        <v>44</v>
      </c>
      <c r="I11" s="69">
        <v>4.3</v>
      </c>
      <c r="J11" s="69">
        <v>45</v>
      </c>
      <c r="K11" s="69">
        <v>0.1</v>
      </c>
      <c r="L11" s="69">
        <v>55</v>
      </c>
      <c r="M11" s="84">
        <v>40</v>
      </c>
      <c r="N11" s="101">
        <v>1</v>
      </c>
      <c r="O11" s="69">
        <v>15</v>
      </c>
      <c r="P11" s="69">
        <v>0</v>
      </c>
      <c r="Q11" s="91">
        <v>30</v>
      </c>
    </row>
    <row r="12" spans="1:17" x14ac:dyDescent="0.25">
      <c r="A12" s="122">
        <v>2019</v>
      </c>
      <c r="B12" s="101">
        <v>55</v>
      </c>
      <c r="C12" s="69">
        <v>25</v>
      </c>
      <c r="D12" s="69">
        <v>15</v>
      </c>
      <c r="E12" s="69">
        <v>53</v>
      </c>
      <c r="F12" s="69">
        <v>72</v>
      </c>
      <c r="G12" s="69">
        <v>60</v>
      </c>
      <c r="H12" s="69">
        <v>44.6</v>
      </c>
      <c r="I12" s="69">
        <v>4.3</v>
      </c>
      <c r="J12" s="69">
        <v>45</v>
      </c>
      <c r="K12" s="69">
        <v>0.1</v>
      </c>
      <c r="L12" s="69">
        <v>60</v>
      </c>
      <c r="M12" s="84">
        <v>40</v>
      </c>
      <c r="N12" s="101">
        <v>1</v>
      </c>
      <c r="O12" s="69">
        <v>15</v>
      </c>
      <c r="P12" s="69">
        <v>0</v>
      </c>
      <c r="Q12" s="91">
        <v>30</v>
      </c>
    </row>
    <row r="13" spans="1:17" x14ac:dyDescent="0.25">
      <c r="A13" s="125" t="s">
        <v>27</v>
      </c>
      <c r="B13" s="102">
        <v>38</v>
      </c>
      <c r="C13" s="72">
        <v>14</v>
      </c>
      <c r="D13" s="72">
        <v>15</v>
      </c>
      <c r="E13" s="72">
        <v>53</v>
      </c>
      <c r="F13" s="72">
        <v>45</v>
      </c>
      <c r="G13" s="72">
        <v>62</v>
      </c>
      <c r="H13" s="72">
        <v>36.4</v>
      </c>
      <c r="I13" s="72">
        <v>3.9</v>
      </c>
      <c r="J13" s="72">
        <v>45</v>
      </c>
      <c r="K13" s="72">
        <v>0.1</v>
      </c>
      <c r="L13" s="72">
        <v>47</v>
      </c>
      <c r="M13" s="87">
        <v>38</v>
      </c>
      <c r="N13" s="102"/>
      <c r="O13" s="72">
        <v>15</v>
      </c>
      <c r="P13" s="72">
        <v>0</v>
      </c>
      <c r="Q13" s="94">
        <v>30</v>
      </c>
    </row>
    <row r="14" spans="1:17" x14ac:dyDescent="0.25">
      <c r="A14" s="122">
        <v>2018</v>
      </c>
      <c r="B14" s="101">
        <v>38</v>
      </c>
      <c r="C14" s="69">
        <v>14</v>
      </c>
      <c r="D14" s="69">
        <v>15</v>
      </c>
      <c r="E14" s="69">
        <v>53</v>
      </c>
      <c r="F14" s="69">
        <v>48</v>
      </c>
      <c r="G14" s="69">
        <v>62</v>
      </c>
      <c r="H14" s="69">
        <v>37.5</v>
      </c>
      <c r="I14" s="69">
        <v>3.9</v>
      </c>
      <c r="J14" s="69">
        <v>45</v>
      </c>
      <c r="K14" s="69">
        <v>0.1</v>
      </c>
      <c r="L14" s="69">
        <v>50</v>
      </c>
      <c r="M14" s="84">
        <v>39</v>
      </c>
      <c r="N14" s="101"/>
      <c r="O14" s="69">
        <v>15</v>
      </c>
      <c r="P14" s="69">
        <v>0</v>
      </c>
      <c r="Q14" s="91">
        <v>30</v>
      </c>
    </row>
    <row r="15" spans="1:17" x14ac:dyDescent="0.25">
      <c r="A15" s="122">
        <v>2019</v>
      </c>
      <c r="B15" s="101">
        <v>38</v>
      </c>
      <c r="C15" s="69">
        <v>14</v>
      </c>
      <c r="D15" s="69">
        <v>15</v>
      </c>
      <c r="E15" s="69">
        <v>53</v>
      </c>
      <c r="F15" s="69">
        <v>50</v>
      </c>
      <c r="G15" s="69">
        <v>62</v>
      </c>
      <c r="H15" s="75">
        <v>40</v>
      </c>
      <c r="I15" s="69">
        <v>4</v>
      </c>
      <c r="J15" s="69">
        <v>45</v>
      </c>
      <c r="K15" s="69">
        <v>0.1</v>
      </c>
      <c r="L15" s="69">
        <v>50</v>
      </c>
      <c r="M15" s="84">
        <v>40</v>
      </c>
      <c r="N15" s="101"/>
      <c r="O15" s="69">
        <v>15</v>
      </c>
      <c r="P15" s="69">
        <v>0</v>
      </c>
      <c r="Q15" s="91">
        <v>30</v>
      </c>
    </row>
    <row r="16" spans="1:17" x14ac:dyDescent="0.25">
      <c r="A16" s="126" t="s">
        <v>29</v>
      </c>
      <c r="B16" s="103">
        <v>51</v>
      </c>
      <c r="C16" s="73">
        <v>25</v>
      </c>
      <c r="D16" s="73">
        <v>15</v>
      </c>
      <c r="E16" s="73">
        <v>53</v>
      </c>
      <c r="F16" s="73">
        <v>65</v>
      </c>
      <c r="G16" s="73">
        <v>59</v>
      </c>
      <c r="H16" s="73">
        <v>34.799999999999997</v>
      </c>
      <c r="I16" s="73">
        <v>3.6</v>
      </c>
      <c r="J16" s="73">
        <v>45</v>
      </c>
      <c r="K16" s="73">
        <v>0.1</v>
      </c>
      <c r="L16" s="73">
        <v>55</v>
      </c>
      <c r="M16" s="88">
        <v>45</v>
      </c>
      <c r="N16" s="103"/>
      <c r="O16" s="73">
        <v>15</v>
      </c>
      <c r="P16" s="73">
        <v>0</v>
      </c>
      <c r="Q16" s="95">
        <v>30</v>
      </c>
    </row>
    <row r="17" spans="1:17" x14ac:dyDescent="0.25">
      <c r="A17" s="122">
        <v>2018</v>
      </c>
      <c r="B17" s="101">
        <v>51</v>
      </c>
      <c r="C17" s="69">
        <v>25</v>
      </c>
      <c r="D17" s="69">
        <v>15</v>
      </c>
      <c r="E17" s="69">
        <v>53</v>
      </c>
      <c r="F17" s="69">
        <v>68</v>
      </c>
      <c r="G17" s="69">
        <v>59</v>
      </c>
      <c r="H17" s="69">
        <v>34.799999999999997</v>
      </c>
      <c r="I17" s="69">
        <v>3.6</v>
      </c>
      <c r="J17" s="69">
        <v>45</v>
      </c>
      <c r="K17" s="69">
        <v>0.1</v>
      </c>
      <c r="L17" s="69">
        <v>60</v>
      </c>
      <c r="M17" s="84">
        <v>45</v>
      </c>
      <c r="N17" s="101"/>
      <c r="O17" s="69">
        <v>15</v>
      </c>
      <c r="P17" s="69">
        <v>0</v>
      </c>
      <c r="Q17" s="91">
        <v>30</v>
      </c>
    </row>
    <row r="18" spans="1:17" ht="15.75" thickBot="1" x14ac:dyDescent="0.3">
      <c r="A18" s="122">
        <v>2019</v>
      </c>
      <c r="B18" s="105">
        <v>51</v>
      </c>
      <c r="C18" s="133">
        <v>25</v>
      </c>
      <c r="D18" s="133">
        <v>15</v>
      </c>
      <c r="E18" s="133">
        <v>53</v>
      </c>
      <c r="F18" s="133">
        <v>70</v>
      </c>
      <c r="G18" s="133">
        <v>59</v>
      </c>
      <c r="H18" s="143">
        <v>35</v>
      </c>
      <c r="I18" s="133">
        <v>3.7</v>
      </c>
      <c r="J18" s="133">
        <v>45</v>
      </c>
      <c r="K18" s="133">
        <v>0.1</v>
      </c>
      <c r="L18" s="133">
        <v>60</v>
      </c>
      <c r="M18" s="134">
        <v>45</v>
      </c>
      <c r="N18" s="105"/>
      <c r="O18" s="133">
        <v>15</v>
      </c>
      <c r="P18" s="133">
        <v>0</v>
      </c>
      <c r="Q18" s="97">
        <v>30</v>
      </c>
    </row>
    <row r="19" spans="1:17" ht="15.75" hidden="1" thickBot="1" x14ac:dyDescent="0.3">
      <c r="A19" s="27" t="s">
        <v>30</v>
      </c>
      <c r="B19" s="140"/>
      <c r="C19" s="140">
        <v>14</v>
      </c>
      <c r="D19" s="140">
        <v>15</v>
      </c>
      <c r="E19" s="140">
        <v>53</v>
      </c>
      <c r="F19" s="140">
        <v>70</v>
      </c>
      <c r="G19" s="140">
        <v>0</v>
      </c>
      <c r="H19" s="140">
        <v>0</v>
      </c>
      <c r="I19" s="140">
        <v>0</v>
      </c>
      <c r="J19" s="140">
        <v>70</v>
      </c>
      <c r="K19" s="140">
        <v>0</v>
      </c>
      <c r="L19" s="140">
        <v>42</v>
      </c>
      <c r="M19" s="140">
        <v>39</v>
      </c>
      <c r="N19" s="141"/>
      <c r="O19" s="140">
        <v>15</v>
      </c>
      <c r="P19" s="140">
        <v>0</v>
      </c>
      <c r="Q19" s="142">
        <v>30</v>
      </c>
    </row>
    <row r="20" spans="1:17" ht="15.75" hidden="1" thickBot="1" x14ac:dyDescent="0.3">
      <c r="A20" s="1">
        <v>2018</v>
      </c>
      <c r="B20" s="69"/>
      <c r="C20" s="69">
        <v>14</v>
      </c>
      <c r="D20" s="69">
        <v>15</v>
      </c>
      <c r="E20" s="69">
        <v>53</v>
      </c>
      <c r="F20" s="69">
        <v>80</v>
      </c>
      <c r="G20" s="69">
        <v>0</v>
      </c>
      <c r="H20" s="69">
        <v>0</v>
      </c>
      <c r="I20" s="69">
        <v>0</v>
      </c>
      <c r="J20" s="69">
        <v>70</v>
      </c>
      <c r="K20" s="69">
        <v>0</v>
      </c>
      <c r="L20" s="69">
        <v>42</v>
      </c>
      <c r="M20" s="69">
        <v>40</v>
      </c>
      <c r="N20" s="101"/>
      <c r="O20" s="69">
        <v>15</v>
      </c>
      <c r="P20" s="69">
        <v>0</v>
      </c>
      <c r="Q20" s="91">
        <v>30</v>
      </c>
    </row>
    <row r="21" spans="1:17" ht="15.75" hidden="1" thickBot="1" x14ac:dyDescent="0.3">
      <c r="A21" s="1">
        <v>2019</v>
      </c>
      <c r="B21" s="169"/>
      <c r="C21" s="169">
        <v>14</v>
      </c>
      <c r="D21" s="169">
        <v>15</v>
      </c>
      <c r="E21" s="169">
        <v>53</v>
      </c>
      <c r="F21" s="169">
        <v>90</v>
      </c>
      <c r="G21" s="169">
        <v>0</v>
      </c>
      <c r="H21" s="169">
        <v>0</v>
      </c>
      <c r="I21" s="169">
        <v>0</v>
      </c>
      <c r="J21" s="169">
        <v>70</v>
      </c>
      <c r="K21" s="169">
        <v>0</v>
      </c>
      <c r="L21" s="169">
        <v>42</v>
      </c>
      <c r="M21" s="169">
        <v>40</v>
      </c>
      <c r="N21" s="170"/>
      <c r="O21" s="169">
        <v>15</v>
      </c>
      <c r="P21" s="169">
        <v>0</v>
      </c>
      <c r="Q21" s="171">
        <v>30</v>
      </c>
    </row>
    <row r="22" spans="1:17" ht="15.75" thickBot="1" x14ac:dyDescent="0.3">
      <c r="A22" s="181" t="s">
        <v>69</v>
      </c>
      <c r="B22" s="172">
        <f>(B4+B7+B10+B13+B16)</f>
        <v>340</v>
      </c>
      <c r="C22" s="175">
        <f t="shared" ref="C22:Q22" si="0">(C4+C7+C10+C13+C16)/5</f>
        <v>22.8</v>
      </c>
      <c r="D22" s="175">
        <f t="shared" si="0"/>
        <v>15</v>
      </c>
      <c r="E22" s="175">
        <f t="shared" si="0"/>
        <v>53</v>
      </c>
      <c r="F22" s="175">
        <f t="shared" si="0"/>
        <v>55.4</v>
      </c>
      <c r="G22" s="175">
        <f t="shared" si="0"/>
        <v>61.4</v>
      </c>
      <c r="H22" s="175">
        <f t="shared" si="0"/>
        <v>39.799999999999997</v>
      </c>
      <c r="I22" s="175">
        <f t="shared" si="0"/>
        <v>3.84</v>
      </c>
      <c r="J22" s="175">
        <f t="shared" si="0"/>
        <v>48</v>
      </c>
      <c r="K22" s="175">
        <f t="shared" si="0"/>
        <v>0.1</v>
      </c>
      <c r="L22" s="175">
        <f t="shared" si="0"/>
        <v>55.4</v>
      </c>
      <c r="M22" s="175">
        <f t="shared" si="0"/>
        <v>44.4</v>
      </c>
      <c r="N22" s="169">
        <f>(N4+N7+N10+N13+N16)/1</f>
        <v>1</v>
      </c>
      <c r="O22" s="175">
        <f t="shared" si="0"/>
        <v>15</v>
      </c>
      <c r="P22" s="175">
        <f t="shared" si="0"/>
        <v>0</v>
      </c>
      <c r="Q22" s="176">
        <f t="shared" si="0"/>
        <v>30</v>
      </c>
    </row>
    <row r="23" spans="1:17" ht="15.75" thickBot="1" x14ac:dyDescent="0.3">
      <c r="A23" s="165">
        <v>2018</v>
      </c>
      <c r="B23" s="174">
        <f t="shared" ref="B23:B24" si="1">(B5+B8+B11+B14+B17)</f>
        <v>345</v>
      </c>
      <c r="C23" s="177">
        <f t="shared" ref="C23:Q24" si="2">(C5+C8+C11+C14+C17)/5</f>
        <v>22.8</v>
      </c>
      <c r="D23" s="178">
        <f t="shared" si="2"/>
        <v>15</v>
      </c>
      <c r="E23" s="178">
        <f t="shared" si="2"/>
        <v>53</v>
      </c>
      <c r="F23" s="178">
        <f t="shared" si="2"/>
        <v>59.2</v>
      </c>
      <c r="G23" s="178">
        <f t="shared" si="2"/>
        <v>62</v>
      </c>
      <c r="H23" s="178">
        <f t="shared" si="2"/>
        <v>40.179999999999993</v>
      </c>
      <c r="I23" s="178">
        <f t="shared" si="2"/>
        <v>3.9200000000000004</v>
      </c>
      <c r="J23" s="178">
        <f t="shared" si="2"/>
        <v>48</v>
      </c>
      <c r="K23" s="178">
        <f t="shared" si="2"/>
        <v>0.1</v>
      </c>
      <c r="L23" s="178">
        <f t="shared" si="2"/>
        <v>57</v>
      </c>
      <c r="M23" s="178">
        <f t="shared" si="2"/>
        <v>45</v>
      </c>
      <c r="N23" s="178">
        <f t="shared" ref="N23:N24" si="3">(N5+N8+N11+N14+N17)/1</f>
        <v>1</v>
      </c>
      <c r="O23" s="178">
        <f t="shared" si="2"/>
        <v>15</v>
      </c>
      <c r="P23" s="178">
        <f t="shared" si="2"/>
        <v>0</v>
      </c>
      <c r="Q23" s="179">
        <f t="shared" si="2"/>
        <v>30</v>
      </c>
    </row>
    <row r="24" spans="1:17" ht="15.75" thickBot="1" x14ac:dyDescent="0.3">
      <c r="A24" s="165">
        <v>2019</v>
      </c>
      <c r="B24" s="173">
        <f t="shared" si="1"/>
        <v>345</v>
      </c>
      <c r="C24" s="180">
        <f t="shared" si="2"/>
        <v>22.8</v>
      </c>
      <c r="D24" s="178">
        <f t="shared" si="2"/>
        <v>15</v>
      </c>
      <c r="E24" s="178">
        <f t="shared" si="2"/>
        <v>53</v>
      </c>
      <c r="F24" s="178">
        <f t="shared" si="2"/>
        <v>62.4</v>
      </c>
      <c r="G24" s="178">
        <f t="shared" si="2"/>
        <v>62.2</v>
      </c>
      <c r="H24" s="178">
        <f t="shared" si="2"/>
        <v>41.480000000000004</v>
      </c>
      <c r="I24" s="178">
        <f t="shared" si="2"/>
        <v>4</v>
      </c>
      <c r="J24" s="178">
        <f t="shared" si="2"/>
        <v>48</v>
      </c>
      <c r="K24" s="178">
        <f t="shared" si="2"/>
        <v>0.1</v>
      </c>
      <c r="L24" s="178">
        <f t="shared" si="2"/>
        <v>59</v>
      </c>
      <c r="M24" s="178">
        <f t="shared" si="2"/>
        <v>45.6</v>
      </c>
      <c r="N24" s="178">
        <f t="shared" si="3"/>
        <v>1</v>
      </c>
      <c r="O24" s="178">
        <f t="shared" si="2"/>
        <v>15</v>
      </c>
      <c r="P24" s="178">
        <f t="shared" si="2"/>
        <v>0</v>
      </c>
      <c r="Q24" s="179">
        <f t="shared" si="2"/>
        <v>30</v>
      </c>
    </row>
  </sheetData>
  <mergeCells count="5">
    <mergeCell ref="H3:I3"/>
    <mergeCell ref="N1:Q1"/>
    <mergeCell ref="B1:M1"/>
    <mergeCell ref="O2:Q2"/>
    <mergeCell ref="C2:M2"/>
  </mergeCells>
  <pageMargins left="0.19685039370078741" right="0.19685039370078741" top="0.74803149606299213" bottom="0.74803149606299213" header="0" footer="0"/>
  <pageSetup paperSize="9" scale="61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27"/>
  <sheetViews>
    <sheetView zoomScale="80" zoomScaleNormal="80" workbookViewId="0">
      <pane ySplit="3" topLeftCell="A4" activePane="bottomLeft" state="frozen"/>
      <selection pane="bottomLeft" activeCell="D37" sqref="D37"/>
    </sheetView>
  </sheetViews>
  <sheetFormatPr defaultRowHeight="15" x14ac:dyDescent="0.25"/>
  <cols>
    <col min="1" max="1" width="23.28515625" style="2" customWidth="1"/>
    <col min="2" max="2" width="17.140625" style="2" customWidth="1"/>
    <col min="3" max="3" width="17.28515625" style="2" customWidth="1"/>
    <col min="4" max="4" width="23.140625" style="2" customWidth="1"/>
    <col min="5" max="5" width="28.42578125" style="2" customWidth="1"/>
    <col min="6" max="6" width="23.85546875" style="2" customWidth="1"/>
    <col min="7" max="7" width="17.85546875" style="2" customWidth="1"/>
    <col min="8" max="8" width="16.140625" style="2" customWidth="1"/>
    <col min="9" max="9" width="15.140625" style="2" customWidth="1"/>
    <col min="10" max="16384" width="9.140625" style="2"/>
  </cols>
  <sheetData>
    <row r="1" spans="1:9" ht="33" customHeight="1" thickBot="1" x14ac:dyDescent="0.3">
      <c r="B1" s="204" t="s">
        <v>46</v>
      </c>
      <c r="C1" s="205"/>
      <c r="D1" s="201" t="s">
        <v>47</v>
      </c>
      <c r="E1" s="202"/>
      <c r="F1" s="202"/>
      <c r="G1" s="202"/>
      <c r="H1" s="202"/>
      <c r="I1" s="203"/>
    </row>
    <row r="2" spans="1:9" ht="93" customHeight="1" thickBot="1" x14ac:dyDescent="0.3">
      <c r="A2" s="3"/>
      <c r="B2" s="28" t="s">
        <v>11</v>
      </c>
      <c r="C2" s="28" t="s">
        <v>45</v>
      </c>
      <c r="D2" s="77" t="s">
        <v>31</v>
      </c>
      <c r="E2" s="78" t="s">
        <v>48</v>
      </c>
      <c r="F2" s="78" t="s">
        <v>32</v>
      </c>
      <c r="G2" s="78" t="s">
        <v>15</v>
      </c>
      <c r="H2" s="78" t="s">
        <v>16</v>
      </c>
      <c r="I2" s="79" t="s">
        <v>17</v>
      </c>
    </row>
    <row r="3" spans="1:9" ht="15.75" customHeight="1" x14ac:dyDescent="0.25">
      <c r="A3" s="12"/>
      <c r="B3" s="7" t="s">
        <v>12</v>
      </c>
      <c r="C3" s="76">
        <v>247</v>
      </c>
      <c r="D3" s="8" t="s">
        <v>13</v>
      </c>
      <c r="E3" s="8" t="s">
        <v>13</v>
      </c>
      <c r="F3" s="8" t="s">
        <v>13</v>
      </c>
      <c r="G3" s="8" t="s">
        <v>14</v>
      </c>
      <c r="H3" s="8" t="s">
        <v>14</v>
      </c>
      <c r="I3" s="9" t="s">
        <v>13</v>
      </c>
    </row>
    <row r="4" spans="1:9" ht="15.75" x14ac:dyDescent="0.25">
      <c r="A4" s="15" t="s">
        <v>18</v>
      </c>
      <c r="B4" s="16">
        <v>52</v>
      </c>
      <c r="C4" s="16">
        <f>C3*B4</f>
        <v>12844</v>
      </c>
      <c r="D4" s="29">
        <f>1*100/3</f>
        <v>33.333333333333336</v>
      </c>
      <c r="E4" s="29">
        <f>1/3*100</f>
        <v>33.333333333333329</v>
      </c>
      <c r="F4" s="35">
        <v>100</v>
      </c>
      <c r="G4" s="16">
        <v>200</v>
      </c>
      <c r="H4" s="16">
        <v>18.5</v>
      </c>
      <c r="I4" s="16">
        <v>100</v>
      </c>
    </row>
    <row r="5" spans="1:9" ht="15.75" x14ac:dyDescent="0.25">
      <c r="A5" s="11">
        <v>2018</v>
      </c>
      <c r="B5" s="4">
        <v>55</v>
      </c>
      <c r="C5" s="4">
        <f>C3*B5</f>
        <v>13585</v>
      </c>
      <c r="D5" s="30">
        <f>1/3*100</f>
        <v>33.333333333333329</v>
      </c>
      <c r="E5" s="30">
        <f>0/3*100</f>
        <v>0</v>
      </c>
      <c r="F5" s="36">
        <v>100</v>
      </c>
      <c r="G5" s="4">
        <v>200</v>
      </c>
      <c r="H5" s="4">
        <v>18.5</v>
      </c>
      <c r="I5" s="4">
        <v>100</v>
      </c>
    </row>
    <row r="6" spans="1:9" ht="15.75" x14ac:dyDescent="0.25">
      <c r="A6" s="11">
        <v>2019</v>
      </c>
      <c r="B6" s="4">
        <v>55</v>
      </c>
      <c r="C6" s="4">
        <f>C3*B6</f>
        <v>13585</v>
      </c>
      <c r="D6" s="30">
        <f>2/3*100</f>
        <v>66.666666666666657</v>
      </c>
      <c r="E6" s="30">
        <f>1/3*100</f>
        <v>33.333333333333329</v>
      </c>
      <c r="F6" s="36">
        <v>100</v>
      </c>
      <c r="G6" s="4">
        <v>200</v>
      </c>
      <c r="H6" s="4">
        <v>18.5</v>
      </c>
      <c r="I6" s="4">
        <v>100</v>
      </c>
    </row>
    <row r="7" spans="1:9" ht="15.75" x14ac:dyDescent="0.25">
      <c r="A7" s="13" t="s">
        <v>19</v>
      </c>
      <c r="B7" s="14">
        <v>125</v>
      </c>
      <c r="C7" s="80">
        <f>C3*B7</f>
        <v>30875</v>
      </c>
      <c r="D7" s="31">
        <f>8/10*100</f>
        <v>80</v>
      </c>
      <c r="E7" s="31">
        <f>0/11*100</f>
        <v>0</v>
      </c>
      <c r="F7" s="37">
        <v>100</v>
      </c>
      <c r="G7" s="14">
        <v>200</v>
      </c>
      <c r="H7" s="14">
        <v>14</v>
      </c>
      <c r="I7" s="14">
        <v>100</v>
      </c>
    </row>
    <row r="8" spans="1:9" ht="15.75" x14ac:dyDescent="0.25">
      <c r="A8" s="11">
        <v>2018</v>
      </c>
      <c r="B8" s="4">
        <v>125</v>
      </c>
      <c r="C8" s="4">
        <f>C3*B8</f>
        <v>30875</v>
      </c>
      <c r="D8" s="30">
        <f>8/10*100</f>
        <v>80</v>
      </c>
      <c r="E8" s="30">
        <f>3/10*100</f>
        <v>30</v>
      </c>
      <c r="F8" s="36">
        <v>100</v>
      </c>
      <c r="G8" s="4">
        <v>200</v>
      </c>
      <c r="H8" s="4">
        <v>14</v>
      </c>
      <c r="I8" s="4">
        <v>100</v>
      </c>
    </row>
    <row r="9" spans="1:9" ht="15.75" x14ac:dyDescent="0.25">
      <c r="A9" s="11">
        <v>2019</v>
      </c>
      <c r="B9" s="4">
        <v>125</v>
      </c>
      <c r="C9" s="4">
        <f>C3*B9</f>
        <v>30875</v>
      </c>
      <c r="D9" s="30">
        <f>8/10*100</f>
        <v>80</v>
      </c>
      <c r="E9" s="30">
        <f>3/10*100</f>
        <v>30</v>
      </c>
      <c r="F9" s="36">
        <v>100</v>
      </c>
      <c r="G9" s="4">
        <v>200</v>
      </c>
      <c r="H9" s="4">
        <v>14</v>
      </c>
      <c r="I9" s="4">
        <v>100</v>
      </c>
    </row>
    <row r="10" spans="1:9" ht="15.75" x14ac:dyDescent="0.25">
      <c r="A10" s="17" t="s">
        <v>20</v>
      </c>
      <c r="B10" s="18">
        <v>410</v>
      </c>
      <c r="C10" s="18">
        <f>C3*B10</f>
        <v>101270</v>
      </c>
      <c r="D10" s="32">
        <f>21/26*100</f>
        <v>80.769230769230774</v>
      </c>
      <c r="E10" s="32">
        <f>1/26*100</f>
        <v>3.8461538461538463</v>
      </c>
      <c r="F10" s="38">
        <v>100</v>
      </c>
      <c r="G10" s="18">
        <v>202</v>
      </c>
      <c r="H10" s="18">
        <v>18.5</v>
      </c>
      <c r="I10" s="18">
        <v>100</v>
      </c>
    </row>
    <row r="11" spans="1:9" ht="15.75" x14ac:dyDescent="0.25">
      <c r="A11" s="11">
        <v>2018</v>
      </c>
      <c r="B11" s="4">
        <v>410</v>
      </c>
      <c r="C11" s="4">
        <f>C3*B11</f>
        <v>101270</v>
      </c>
      <c r="D11" s="30">
        <f>21/26*100</f>
        <v>80.769230769230774</v>
      </c>
      <c r="E11" s="30">
        <f>3/26*100</f>
        <v>11.538461538461538</v>
      </c>
      <c r="F11" s="36">
        <v>100</v>
      </c>
      <c r="G11" s="4">
        <v>202</v>
      </c>
      <c r="H11" s="4">
        <v>18.5</v>
      </c>
      <c r="I11" s="4">
        <v>100</v>
      </c>
    </row>
    <row r="12" spans="1:9" ht="15.75" x14ac:dyDescent="0.25">
      <c r="A12" s="11">
        <v>2019</v>
      </c>
      <c r="B12" s="4">
        <v>410</v>
      </c>
      <c r="C12" s="4">
        <f>C3*B12</f>
        <v>101270</v>
      </c>
      <c r="D12" s="30">
        <f>23/26*100</f>
        <v>88.461538461538453</v>
      </c>
      <c r="E12" s="30">
        <f>7/26*100</f>
        <v>26.923076923076923</v>
      </c>
      <c r="F12" s="36">
        <v>100</v>
      </c>
      <c r="G12" s="4">
        <v>202</v>
      </c>
      <c r="H12" s="4">
        <v>18.5</v>
      </c>
      <c r="I12" s="4">
        <v>100</v>
      </c>
    </row>
    <row r="13" spans="1:9" ht="15.75" x14ac:dyDescent="0.25">
      <c r="A13" s="19" t="s">
        <v>21</v>
      </c>
      <c r="B13" s="20">
        <v>24</v>
      </c>
      <c r="C13" s="20">
        <f>C3*B13</f>
        <v>5928</v>
      </c>
      <c r="D13" s="33">
        <f>2/3*100</f>
        <v>66.666666666666657</v>
      </c>
      <c r="E13" s="33">
        <f>2/3*100</f>
        <v>66.666666666666657</v>
      </c>
      <c r="F13" s="39">
        <f>3/3*100</f>
        <v>100</v>
      </c>
      <c r="G13" s="20">
        <v>196</v>
      </c>
      <c r="H13" s="20">
        <v>13</v>
      </c>
      <c r="I13" s="20">
        <v>100</v>
      </c>
    </row>
    <row r="14" spans="1:9" ht="15.75" x14ac:dyDescent="0.25">
      <c r="A14" s="11">
        <v>2018</v>
      </c>
      <c r="B14" s="4">
        <v>25</v>
      </c>
      <c r="C14" s="4">
        <f>C3*B14</f>
        <v>6175</v>
      </c>
      <c r="D14" s="30">
        <f>2/3*100</f>
        <v>66.666666666666657</v>
      </c>
      <c r="E14" s="30">
        <f>0/3*100</f>
        <v>0</v>
      </c>
      <c r="F14" s="36">
        <f>3/3*100</f>
        <v>100</v>
      </c>
      <c r="G14" s="4">
        <v>196</v>
      </c>
      <c r="H14" s="4">
        <v>13</v>
      </c>
      <c r="I14" s="4">
        <v>100</v>
      </c>
    </row>
    <row r="15" spans="1:9" ht="15.75" x14ac:dyDescent="0.25">
      <c r="A15" s="11">
        <v>2019</v>
      </c>
      <c r="B15" s="4">
        <v>25</v>
      </c>
      <c r="C15" s="4">
        <f>C3*B15</f>
        <v>6175</v>
      </c>
      <c r="D15" s="30">
        <f>2/3*100</f>
        <v>66.666666666666657</v>
      </c>
      <c r="E15" s="30">
        <v>0</v>
      </c>
      <c r="F15" s="36">
        <f>3/3*100</f>
        <v>100</v>
      </c>
      <c r="G15" s="4">
        <v>196</v>
      </c>
      <c r="H15" s="4">
        <v>13</v>
      </c>
      <c r="I15" s="4">
        <v>100</v>
      </c>
    </row>
    <row r="16" spans="1:9" ht="15.75" x14ac:dyDescent="0.25">
      <c r="A16" s="21" t="s">
        <v>22</v>
      </c>
      <c r="B16" s="22">
        <v>208</v>
      </c>
      <c r="C16" s="22">
        <f>C3*B16</f>
        <v>51376</v>
      </c>
      <c r="D16" s="34">
        <f>12/14*100</f>
        <v>85.714285714285708</v>
      </c>
      <c r="E16" s="34">
        <f>1/14*100</f>
        <v>7.1428571428571423</v>
      </c>
      <c r="F16" s="40">
        <v>100</v>
      </c>
      <c r="G16" s="22">
        <v>200</v>
      </c>
      <c r="H16" s="22">
        <v>20</v>
      </c>
      <c r="I16" s="22">
        <v>100</v>
      </c>
    </row>
    <row r="17" spans="1:9" ht="15.75" x14ac:dyDescent="0.25">
      <c r="A17" s="11">
        <v>2018</v>
      </c>
      <c r="B17" s="4">
        <v>208</v>
      </c>
      <c r="C17" s="4">
        <f>C3*B17</f>
        <v>51376</v>
      </c>
      <c r="D17" s="30">
        <f>14/14*100</f>
        <v>100</v>
      </c>
      <c r="E17" s="30">
        <f>4/14*100</f>
        <v>28.571428571428569</v>
      </c>
      <c r="F17" s="36">
        <v>100</v>
      </c>
      <c r="G17" s="4">
        <v>200</v>
      </c>
      <c r="H17" s="4">
        <v>20</v>
      </c>
      <c r="I17" s="4">
        <v>100</v>
      </c>
    </row>
    <row r="18" spans="1:9" ht="15.75" x14ac:dyDescent="0.25">
      <c r="A18" s="11">
        <v>2019</v>
      </c>
      <c r="B18" s="4">
        <v>208</v>
      </c>
      <c r="C18" s="4">
        <f>C3*B18</f>
        <v>51376</v>
      </c>
      <c r="D18" s="30">
        <f>14/14*100</f>
        <v>100</v>
      </c>
      <c r="E18" s="30">
        <f>2/14*100</f>
        <v>14.285714285714285</v>
      </c>
      <c r="F18" s="36">
        <v>100</v>
      </c>
      <c r="G18" s="4">
        <v>200</v>
      </c>
      <c r="H18" s="4">
        <v>20</v>
      </c>
      <c r="I18" s="4">
        <v>100</v>
      </c>
    </row>
    <row r="19" spans="1:9" ht="15.75" x14ac:dyDescent="0.25">
      <c r="A19" s="23" t="s">
        <v>23</v>
      </c>
      <c r="B19" s="24">
        <v>315</v>
      </c>
      <c r="C19" s="24">
        <f>C3*B19</f>
        <v>77805</v>
      </c>
      <c r="D19" s="43">
        <f>12/15*100</f>
        <v>80</v>
      </c>
      <c r="E19" s="43">
        <f>1/15*100</f>
        <v>6.666666666666667</v>
      </c>
      <c r="F19" s="41">
        <v>100</v>
      </c>
      <c r="G19" s="24">
        <v>202</v>
      </c>
      <c r="H19" s="24">
        <v>21</v>
      </c>
      <c r="I19" s="24">
        <v>100</v>
      </c>
    </row>
    <row r="20" spans="1:9" ht="15.75" x14ac:dyDescent="0.25">
      <c r="A20" s="11">
        <v>2018</v>
      </c>
      <c r="B20" s="4">
        <v>315</v>
      </c>
      <c r="C20" s="4">
        <f>C3*B20</f>
        <v>77805</v>
      </c>
      <c r="D20" s="30">
        <f>13/15*100</f>
        <v>86.666666666666671</v>
      </c>
      <c r="E20" s="30">
        <v>0</v>
      </c>
      <c r="F20" s="36">
        <v>100</v>
      </c>
      <c r="G20" s="4">
        <v>202</v>
      </c>
      <c r="H20" s="4">
        <v>21</v>
      </c>
      <c r="I20" s="4">
        <v>100</v>
      </c>
    </row>
    <row r="21" spans="1:9" ht="15.75" x14ac:dyDescent="0.25">
      <c r="A21" s="11">
        <v>2019</v>
      </c>
      <c r="B21" s="4">
        <v>315</v>
      </c>
      <c r="C21" s="4">
        <f>C3*B21</f>
        <v>77805</v>
      </c>
      <c r="D21" s="30">
        <f>13/15*100</f>
        <v>86.666666666666671</v>
      </c>
      <c r="E21" s="30">
        <f>5/15*100</f>
        <v>33.333333333333329</v>
      </c>
      <c r="F21" s="36">
        <v>100</v>
      </c>
      <c r="G21" s="4">
        <v>202</v>
      </c>
      <c r="H21" s="4">
        <v>21</v>
      </c>
      <c r="I21" s="4">
        <v>100</v>
      </c>
    </row>
    <row r="22" spans="1:9" ht="15.75" x14ac:dyDescent="0.25">
      <c r="A22" s="25" t="s">
        <v>24</v>
      </c>
      <c r="B22" s="26">
        <v>168</v>
      </c>
      <c r="C22" s="26">
        <f>C3*B22</f>
        <v>41496</v>
      </c>
      <c r="D22" s="26">
        <f>9/10*100</f>
        <v>90</v>
      </c>
      <c r="E22" s="26">
        <f>2/10*100</f>
        <v>20</v>
      </c>
      <c r="F22" s="42">
        <v>100</v>
      </c>
      <c r="G22" s="26">
        <v>200</v>
      </c>
      <c r="H22" s="26">
        <v>20</v>
      </c>
      <c r="I22" s="26">
        <v>100</v>
      </c>
    </row>
    <row r="23" spans="1:9" ht="15.75" x14ac:dyDescent="0.25">
      <c r="A23" s="11">
        <v>2018</v>
      </c>
      <c r="B23" s="4">
        <v>168</v>
      </c>
      <c r="C23" s="4">
        <f>C3*B23</f>
        <v>41496</v>
      </c>
      <c r="D23" s="4">
        <f>9/10*100</f>
        <v>90</v>
      </c>
      <c r="E23" s="4">
        <f>1/10*100</f>
        <v>10</v>
      </c>
      <c r="F23" s="36">
        <v>100</v>
      </c>
      <c r="G23" s="4">
        <v>200</v>
      </c>
      <c r="H23" s="4">
        <v>20</v>
      </c>
      <c r="I23" s="4">
        <v>100</v>
      </c>
    </row>
    <row r="24" spans="1:9" ht="16.5" thickBot="1" x14ac:dyDescent="0.3">
      <c r="A24" s="11">
        <v>2019</v>
      </c>
      <c r="B24" s="149">
        <v>168</v>
      </c>
      <c r="C24" s="149">
        <f>C3*B24</f>
        <v>41496</v>
      </c>
      <c r="D24" s="149">
        <f>10/10*100</f>
        <v>100</v>
      </c>
      <c r="E24" s="149">
        <f>1/10*100</f>
        <v>10</v>
      </c>
      <c r="F24" s="150">
        <v>100</v>
      </c>
      <c r="G24" s="149">
        <v>200</v>
      </c>
      <c r="H24" s="149">
        <v>20</v>
      </c>
      <c r="I24" s="149">
        <v>100</v>
      </c>
    </row>
    <row r="25" spans="1:9" ht="16.5" thickBot="1" x14ac:dyDescent="0.3">
      <c r="A25" s="5" t="s">
        <v>67</v>
      </c>
      <c r="B25" s="151">
        <f>(B4+B7+B10+B13+B16+B19+B22)</f>
        <v>1302</v>
      </c>
      <c r="C25" s="151">
        <f t="shared" ref="C25:I25" si="0">(C4+C7+C10+C13+C16+C19+C22)/7</f>
        <v>45942</v>
      </c>
      <c r="D25" s="151">
        <f t="shared" si="0"/>
        <v>73.783359497645208</v>
      </c>
      <c r="E25" s="151">
        <f t="shared" si="0"/>
        <v>19.665096807953951</v>
      </c>
      <c r="F25" s="151">
        <f t="shared" si="0"/>
        <v>100</v>
      </c>
      <c r="G25" s="151">
        <f t="shared" si="0"/>
        <v>200</v>
      </c>
      <c r="H25" s="151">
        <f t="shared" si="0"/>
        <v>17.857142857142858</v>
      </c>
      <c r="I25" s="151">
        <f t="shared" si="0"/>
        <v>100</v>
      </c>
    </row>
    <row r="26" spans="1:9" ht="15.75" thickBot="1" x14ac:dyDescent="0.3">
      <c r="A26" s="2">
        <v>2018</v>
      </c>
      <c r="B26" s="151">
        <f t="shared" ref="B26:B27" si="1">(B5+B8+B11+B14+B17+B20+B23)</f>
        <v>1306</v>
      </c>
      <c r="C26" s="151">
        <f t="shared" ref="C26:I27" si="2">(C5+C8+C11+C14+C17+C20+C23)/7</f>
        <v>46083.142857142855</v>
      </c>
      <c r="D26" s="151">
        <f t="shared" si="2"/>
        <v>76.776556776556774</v>
      </c>
      <c r="E26" s="151">
        <f t="shared" si="2"/>
        <v>11.444270015698587</v>
      </c>
      <c r="F26" s="151">
        <f t="shared" si="2"/>
        <v>100</v>
      </c>
      <c r="G26" s="151">
        <f t="shared" si="2"/>
        <v>200</v>
      </c>
      <c r="H26" s="151">
        <f t="shared" si="2"/>
        <v>17.857142857142858</v>
      </c>
      <c r="I26" s="151">
        <f t="shared" si="2"/>
        <v>100</v>
      </c>
    </row>
    <row r="27" spans="1:9" ht="15.75" thickBot="1" x14ac:dyDescent="0.3">
      <c r="A27" s="2">
        <v>2019</v>
      </c>
      <c r="B27" s="153">
        <f t="shared" si="1"/>
        <v>1306</v>
      </c>
      <c r="C27" s="152">
        <f t="shared" si="2"/>
        <v>46083.142857142855</v>
      </c>
      <c r="D27" s="152">
        <f t="shared" si="2"/>
        <v>84.065934065934059</v>
      </c>
      <c r="E27" s="152">
        <f t="shared" si="2"/>
        <v>21.125065410779694</v>
      </c>
      <c r="F27" s="152">
        <f t="shared" si="2"/>
        <v>100</v>
      </c>
      <c r="G27" s="152">
        <f t="shared" si="2"/>
        <v>200</v>
      </c>
      <c r="H27" s="152">
        <f t="shared" si="2"/>
        <v>17.857142857142858</v>
      </c>
      <c r="I27" s="153">
        <f t="shared" si="2"/>
        <v>100</v>
      </c>
    </row>
  </sheetData>
  <mergeCells count="2">
    <mergeCell ref="D1:I1"/>
    <mergeCell ref="B1:C1"/>
  </mergeCells>
  <pageMargins left="0.19685039370078741" right="0.19685039370078741" top="0.19685039370078741" bottom="0.19685039370078741" header="0" footer="0"/>
  <pageSetup paperSize="9" scale="79" orientation="landscape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9"/>
  <sheetViews>
    <sheetView tabSelected="1" workbookViewId="0">
      <selection activeCell="L5" sqref="L5"/>
    </sheetView>
  </sheetViews>
  <sheetFormatPr defaultRowHeight="15" x14ac:dyDescent="0.25"/>
  <cols>
    <col min="1" max="1" width="23.28515625" style="2" customWidth="1"/>
    <col min="2" max="2" width="19.85546875" style="2" customWidth="1"/>
    <col min="3" max="3" width="15.42578125" style="2" customWidth="1"/>
    <col min="4" max="4" width="17.7109375" style="2" customWidth="1"/>
    <col min="5" max="5" width="17.42578125" style="2" customWidth="1"/>
    <col min="6" max="6" width="17.85546875" style="2" customWidth="1"/>
    <col min="7" max="7" width="14.85546875" style="2" customWidth="1"/>
    <col min="8" max="8" width="16.85546875" style="2" customWidth="1"/>
    <col min="9" max="9" width="12.7109375" style="2" customWidth="1"/>
    <col min="10" max="16384" width="9.140625" style="2"/>
  </cols>
  <sheetData>
    <row r="1" spans="1:9" ht="15.75" thickBot="1" x14ac:dyDescent="0.3"/>
    <row r="2" spans="1:9" ht="98.25" customHeight="1" thickBot="1" x14ac:dyDescent="0.3">
      <c r="A2" s="3"/>
      <c r="B2" s="46" t="s">
        <v>34</v>
      </c>
      <c r="C2" s="81" t="s">
        <v>35</v>
      </c>
      <c r="D2" s="47" t="s">
        <v>36</v>
      </c>
      <c r="E2" s="47" t="s">
        <v>37</v>
      </c>
      <c r="F2" s="47" t="s">
        <v>38</v>
      </c>
      <c r="G2" s="48" t="s">
        <v>39</v>
      </c>
      <c r="H2" s="49" t="s">
        <v>41</v>
      </c>
      <c r="I2" s="50" t="s">
        <v>40</v>
      </c>
    </row>
    <row r="3" spans="1:9" ht="30.75" customHeight="1" thickBot="1" x14ac:dyDescent="0.3">
      <c r="A3" s="56"/>
      <c r="B3" s="54" t="s">
        <v>12</v>
      </c>
      <c r="C3" s="54" t="s">
        <v>12</v>
      </c>
      <c r="D3" s="54" t="s">
        <v>12</v>
      </c>
      <c r="E3" s="54" t="s">
        <v>12</v>
      </c>
      <c r="F3" s="59" t="s">
        <v>42</v>
      </c>
      <c r="G3" s="58"/>
      <c r="H3" s="54" t="s">
        <v>12</v>
      </c>
      <c r="I3" s="53"/>
    </row>
    <row r="4" spans="1:9" ht="42.75" x14ac:dyDescent="0.25">
      <c r="A4" s="206" t="s">
        <v>33</v>
      </c>
      <c r="B4" s="65">
        <v>385</v>
      </c>
      <c r="C4" s="57">
        <v>385</v>
      </c>
      <c r="D4" s="57">
        <v>100</v>
      </c>
      <c r="E4" s="57">
        <v>1750</v>
      </c>
      <c r="F4" s="66">
        <v>7128</v>
      </c>
      <c r="G4" s="66" t="s">
        <v>43</v>
      </c>
      <c r="H4" s="63" t="s">
        <v>44</v>
      </c>
      <c r="I4" s="60">
        <v>310</v>
      </c>
    </row>
    <row r="5" spans="1:9" ht="29.25" customHeight="1" x14ac:dyDescent="0.25">
      <c r="A5" s="207">
        <v>2018</v>
      </c>
      <c r="B5" s="67">
        <v>385</v>
      </c>
      <c r="C5" s="55">
        <v>385</v>
      </c>
      <c r="D5" s="55">
        <v>130</v>
      </c>
      <c r="E5" s="55">
        <v>1750</v>
      </c>
      <c r="F5" s="68">
        <v>7128</v>
      </c>
      <c r="G5" s="68" t="s">
        <v>43</v>
      </c>
      <c r="H5" s="64" t="s">
        <v>44</v>
      </c>
      <c r="I5" s="61">
        <v>340</v>
      </c>
    </row>
    <row r="6" spans="1:9" ht="36.75" customHeight="1" thickBot="1" x14ac:dyDescent="0.3">
      <c r="A6" s="208">
        <v>2019</v>
      </c>
      <c r="B6" s="67">
        <v>385</v>
      </c>
      <c r="C6" s="55">
        <v>385</v>
      </c>
      <c r="D6" s="55">
        <v>150</v>
      </c>
      <c r="E6" s="55">
        <v>1800</v>
      </c>
      <c r="F6" s="68">
        <v>7128</v>
      </c>
      <c r="G6" s="68" t="s">
        <v>43</v>
      </c>
      <c r="H6" s="64" t="s">
        <v>44</v>
      </c>
      <c r="I6" s="62">
        <v>360</v>
      </c>
    </row>
    <row r="7" spans="1:9" ht="16.5" thickBot="1" x14ac:dyDescent="0.3">
      <c r="A7" s="5"/>
      <c r="B7" s="10"/>
      <c r="C7" s="6"/>
      <c r="D7" s="6"/>
      <c r="E7" s="6"/>
      <c r="F7" s="6"/>
      <c r="G7" s="51"/>
      <c r="H7" s="52"/>
      <c r="I7" s="53"/>
    </row>
    <row r="8" spans="1:9" ht="15.75" x14ac:dyDescent="0.25">
      <c r="H8" s="44"/>
    </row>
    <row r="9" spans="1:9" ht="15.75" x14ac:dyDescent="0.25">
      <c r="H9" s="45"/>
    </row>
  </sheetData>
  <pageMargins left="0.19685039370078741" right="0.19685039370078741" top="0.19685039370078741" bottom="0.19685039370078741" header="0" footer="0"/>
  <pageSetup paperSize="9" scale="9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школы начальное обр</vt:lpstr>
      <vt:lpstr>школы основное обр</vt:lpstr>
      <vt:lpstr>школы среднее обр</vt:lpstr>
      <vt:lpstr>сады</vt:lpstr>
      <vt:lpstr>дюсш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Овсянникова</dc:creator>
  <cp:lastModifiedBy>Овсянникова</cp:lastModifiedBy>
  <cp:lastPrinted>2016-11-18T01:53:14Z</cp:lastPrinted>
  <dcterms:created xsi:type="dcterms:W3CDTF">2016-10-06T06:06:00Z</dcterms:created>
  <dcterms:modified xsi:type="dcterms:W3CDTF">2017-01-11T23:00:11Z</dcterms:modified>
</cp:coreProperties>
</file>