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9" i="1" l="1"/>
  <c r="Q28" i="1"/>
  <c r="Q27" i="1"/>
  <c r="N29" i="1"/>
  <c r="N28" i="1"/>
  <c r="N27" i="1"/>
  <c r="L29" i="1"/>
  <c r="L28" i="1"/>
  <c r="L27" i="1"/>
  <c r="M29" i="1"/>
  <c r="M28" i="1"/>
  <c r="M27" i="1"/>
  <c r="O29" i="1"/>
  <c r="O28" i="1"/>
  <c r="O27" i="1"/>
  <c r="P29" i="1"/>
  <c r="P28" i="1"/>
  <c r="P27" i="1"/>
  <c r="R29" i="1"/>
  <c r="R28" i="1"/>
  <c r="R27" i="1"/>
  <c r="S29" i="1"/>
  <c r="S28" i="1"/>
  <c r="S27" i="1"/>
  <c r="T29" i="1"/>
  <c r="T28" i="1"/>
  <c r="T27" i="1"/>
  <c r="K29" i="1"/>
  <c r="K28" i="1"/>
  <c r="K27" i="1"/>
  <c r="U29" i="1"/>
  <c r="U28" i="1"/>
  <c r="U27" i="1"/>
  <c r="J29" i="1"/>
  <c r="J28" i="1"/>
  <c r="J27" i="1"/>
  <c r="I29" i="1"/>
  <c r="H29" i="1"/>
  <c r="G29" i="1"/>
  <c r="B29" i="1"/>
  <c r="I28" i="1"/>
  <c r="H28" i="1"/>
  <c r="G28" i="1"/>
  <c r="B28" i="1"/>
  <c r="I27" i="1"/>
  <c r="H27" i="1"/>
  <c r="G27" i="1"/>
  <c r="B27" i="1"/>
  <c r="E26" i="1"/>
  <c r="D26" i="1"/>
  <c r="C26" i="1"/>
  <c r="E25" i="1"/>
  <c r="D25" i="1"/>
  <c r="C25" i="1"/>
  <c r="E24" i="1"/>
  <c r="D24" i="1"/>
  <c r="C24" i="1"/>
  <c r="E23" i="1"/>
  <c r="D23" i="1"/>
  <c r="C23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F17" i="1"/>
  <c r="F29" i="1" s="1"/>
  <c r="D17" i="1"/>
  <c r="C17" i="1"/>
  <c r="F16" i="1"/>
  <c r="F28" i="1" s="1"/>
  <c r="E16" i="1"/>
  <c r="D16" i="1"/>
  <c r="C16" i="1"/>
  <c r="F15" i="1"/>
  <c r="F27" i="1" s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E27" i="1" s="1"/>
  <c r="D9" i="1"/>
  <c r="C9" i="1"/>
  <c r="C27" i="1" s="1"/>
  <c r="E8" i="1"/>
  <c r="E29" i="1" s="1"/>
  <c r="D8" i="1"/>
  <c r="D29" i="1" s="1"/>
  <c r="C8" i="1"/>
  <c r="C29" i="1" s="1"/>
  <c r="E7" i="1"/>
  <c r="E28" i="1" s="1"/>
  <c r="D7" i="1"/>
  <c r="D28" i="1" s="1"/>
  <c r="C7" i="1"/>
  <c r="C28" i="1" s="1"/>
  <c r="E6" i="1"/>
  <c r="D6" i="1"/>
  <c r="D27" i="1" s="1"/>
  <c r="C6" i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>
      <text>
        <r>
          <rPr>
            <sz val="9"/>
            <color indexed="81"/>
            <rFont val="Tahoma"/>
            <family val="2"/>
            <charset val="204"/>
          </rPr>
          <t xml:space="preserve">рабочих дней
</t>
        </r>
      </text>
    </comment>
    <comment ref="F6" authorId="0">
      <text>
        <r>
          <rPr>
            <sz val="9"/>
            <color indexed="81"/>
            <rFont val="Tahoma"/>
            <family val="2"/>
            <charset val="204"/>
          </rPr>
          <t xml:space="preserve">
3/3,5*100=85,7, вакансия муз работника 0,5 ставки</t>
        </r>
      </text>
    </comment>
    <comment ref="F9" authorId="0">
      <text>
        <r>
          <rPr>
            <sz val="9"/>
            <color indexed="81"/>
            <rFont val="Tahoma"/>
            <family val="2"/>
            <charset val="204"/>
          </rPr>
          <t xml:space="preserve">10/9*100, В дс №4 педов больше чем по штатке, т.к. приняты на не полные ставки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26/31,3*100=83,1, есть вакансии педагогов </t>
        </r>
      </text>
    </comment>
    <comment ref="F18" authorId="0">
      <text>
        <r>
          <rPr>
            <sz val="9"/>
            <color indexed="81"/>
            <rFont val="Tahoma"/>
            <family val="2"/>
            <charset val="204"/>
          </rPr>
          <t xml:space="preserve">14/13,68*100, 
</t>
        </r>
      </text>
    </comment>
    <comment ref="F21" authorId="0">
      <text>
        <r>
          <rPr>
            <sz val="9"/>
            <color indexed="81"/>
            <rFont val="Tahoma"/>
            <family val="2"/>
            <charset val="204"/>
          </rPr>
          <t xml:space="preserve">15/19,02*100=78,8
</t>
        </r>
      </text>
    </comment>
    <comment ref="F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10/9,76
</t>
        </r>
      </text>
    </comment>
  </commentList>
</comments>
</file>

<file path=xl/sharedStrings.xml><?xml version="1.0" encoding="utf-8"?>
<sst xmlns="http://schemas.openxmlformats.org/spreadsheetml/2006/main" count="55" uniqueCount="42">
  <si>
    <t>Качественные показатели муниципальной услуги</t>
  </si>
  <si>
    <t>Реализация основных общеобразовательных программ дошкольного образования</t>
  </si>
  <si>
    <t>Число человеко-дней обучения</t>
  </si>
  <si>
    <r>
      <t>1.</t>
    </r>
    <r>
      <rPr>
        <sz val="10"/>
        <rFont val="Times New Roman"/>
        <family val="1"/>
        <charset val="204"/>
      </rPr>
      <t xml:space="preserve"> Доля педагогических работников с высшей и первой </t>
    </r>
    <r>
      <rPr>
        <b/>
        <sz val="10"/>
        <rFont val="Times New Roman"/>
        <family val="1"/>
        <charset val="204"/>
      </rPr>
      <t xml:space="preserve">категорией </t>
    </r>
    <r>
      <rPr>
        <sz val="10"/>
        <rFont val="Times New Roman"/>
        <family val="1"/>
        <charset val="204"/>
      </rPr>
      <t>(Кол-во с в.к и 1.к/общее кол-во)  без учета АУП</t>
    </r>
  </si>
  <si>
    <r>
      <t>2.</t>
    </r>
    <r>
      <rPr>
        <sz val="10"/>
        <rFont val="Times New Roman"/>
        <family val="1"/>
        <charset val="204"/>
      </rPr>
      <t xml:space="preserve"> Доля педагогических работников, прошедших аттестацию не менее 1 раза в 5 лет, от общего числа педагогов (Кол-во работников прошедших </t>
    </r>
    <r>
      <rPr>
        <b/>
        <sz val="10"/>
        <rFont val="Times New Roman"/>
        <family val="1"/>
        <charset val="204"/>
      </rPr>
      <t>аттестацию/</t>
    </r>
    <r>
      <rPr>
        <sz val="10"/>
        <rFont val="Times New Roman"/>
        <family val="1"/>
        <charset val="204"/>
      </rPr>
      <t xml:space="preserve"> общее кол-во работников) без учета АУП</t>
    </r>
  </si>
  <si>
    <r>
      <t>3.</t>
    </r>
    <r>
      <rPr>
        <sz val="10"/>
        <rFont val="Times New Roman"/>
        <family val="1"/>
        <charset val="204"/>
      </rPr>
      <t xml:space="preserve"> Укомплектованность педагогическими кадрами, имеющими необходимую </t>
    </r>
    <r>
      <rPr>
        <b/>
        <sz val="10"/>
        <rFont val="Times New Roman"/>
        <family val="1"/>
        <charset val="204"/>
      </rPr>
      <t>квалификацию</t>
    </r>
    <r>
      <rPr>
        <sz val="10"/>
        <color indexed="8"/>
        <rFont val="Times New Roman"/>
        <family val="1"/>
        <charset val="204"/>
      </rPr>
      <t xml:space="preserve"> (Кол-во раб-ков с квал. /кол-во раб-ков по штатному расписанию)   без учета АУП</t>
    </r>
  </si>
  <si>
    <r>
      <t xml:space="preserve">4. </t>
    </r>
    <r>
      <rPr>
        <sz val="10"/>
        <rFont val="Times New Roman"/>
        <family val="1"/>
        <charset val="204"/>
      </rPr>
      <t>Функционирование учреждений (Кол-во д/дней/ кол-во детей)</t>
    </r>
  </si>
  <si>
    <r>
      <t>5.</t>
    </r>
    <r>
      <rPr>
        <sz val="10"/>
        <rFont val="Times New Roman"/>
        <family val="1"/>
        <charset val="204"/>
      </rPr>
      <t xml:space="preserve"> Заболеваемость детей (Пропуски по болезни / кол-во детей)</t>
    </r>
  </si>
  <si>
    <t>6.  Уровень усвоения программы (Кол-во детей усвоивших /общее кол-во детей)</t>
  </si>
  <si>
    <t>человек</t>
  </si>
  <si>
    <t>%</t>
  </si>
  <si>
    <t>дни</t>
  </si>
  <si>
    <t>МБДОУ дс№ 1      2017</t>
  </si>
  <si>
    <t>МБДОУ дс№ 4      2017</t>
  </si>
  <si>
    <t>МБДОУ дс№ 5      2017</t>
  </si>
  <si>
    <t>МБДОУ дс№ 6      2017</t>
  </si>
  <si>
    <t>МБДОУ дс№ 7      2017</t>
  </si>
  <si>
    <t>МБДОУ дс№ 10    2017</t>
  </si>
  <si>
    <t>МБДОУ дс№ 12    2017</t>
  </si>
  <si>
    <t>итого 2017</t>
  </si>
  <si>
    <t>7.Число детей</t>
  </si>
  <si>
    <t>8.Число человеко-дней пребывания</t>
  </si>
  <si>
    <t>9.Число человеко-часов пребывания</t>
  </si>
  <si>
    <t>11. Число дето-дней пребывания</t>
  </si>
  <si>
    <t>15. Число человеко-часов пребывания</t>
  </si>
  <si>
    <t>16.Число детей</t>
  </si>
  <si>
    <t>17.Число дето-дней пребывания</t>
  </si>
  <si>
    <t>18.Заболеваемость детей</t>
  </si>
  <si>
    <t>человеко-дней</t>
  </si>
  <si>
    <t>дето-день</t>
  </si>
  <si>
    <t>дето-дней</t>
  </si>
  <si>
    <t xml:space="preserve">Объем </t>
  </si>
  <si>
    <t>чел.</t>
  </si>
  <si>
    <t>человеко-час</t>
  </si>
  <si>
    <t>Объем</t>
  </si>
  <si>
    <t>Качественные показатели</t>
  </si>
  <si>
    <t>Присмотр и уход ( платный)</t>
  </si>
  <si>
    <t>Присмотр и уход (бесплптный)</t>
  </si>
  <si>
    <t>10.Число дней</t>
  </si>
  <si>
    <t>12.Заболеваемость детей</t>
  </si>
  <si>
    <t>13.  Число детей</t>
  </si>
  <si>
    <t>14.Число человеко-дней пребывания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</si>
</sst>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;[Red]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4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3" fillId="0" borderId="10" xfId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12" xfId="1" applyBorder="1" applyAlignment="1">
      <alignment horizontal="center"/>
    </xf>
    <xf numFmtId="0" fontId="3" fillId="0" borderId="13" xfId="1" applyBorder="1" applyAlignment="1">
      <alignment horizontal="center"/>
    </xf>
    <xf numFmtId="0" fontId="3" fillId="0" borderId="14" xfId="1" applyBorder="1" applyAlignment="1">
      <alignment horizontal="center"/>
    </xf>
    <xf numFmtId="0" fontId="9" fillId="4" borderId="15" xfId="1" applyFont="1" applyFill="1" applyBorder="1"/>
    <xf numFmtId="0" fontId="3" fillId="4" borderId="15" xfId="1" applyFill="1" applyBorder="1" applyAlignment="1">
      <alignment horizontal="center"/>
    </xf>
    <xf numFmtId="164" fontId="3" fillId="4" borderId="15" xfId="1" applyNumberFormat="1" applyFill="1" applyBorder="1" applyAlignment="1">
      <alignment horizontal="center"/>
    </xf>
    <xf numFmtId="3" fontId="3" fillId="4" borderId="15" xfId="1" applyNumberFormat="1" applyFill="1" applyBorder="1" applyAlignment="1">
      <alignment horizontal="center"/>
    </xf>
    <xf numFmtId="0" fontId="9" fillId="0" borderId="16" xfId="1" applyFont="1" applyBorder="1"/>
    <xf numFmtId="0" fontId="3" fillId="0" borderId="16" xfId="1" applyBorder="1" applyAlignment="1">
      <alignment horizontal="center"/>
    </xf>
    <xf numFmtId="164" fontId="3" fillId="0" borderId="16" xfId="1" applyNumberFormat="1" applyBorder="1" applyAlignment="1">
      <alignment horizontal="center"/>
    </xf>
    <xf numFmtId="3" fontId="3" fillId="0" borderId="16" xfId="1" applyNumberFormat="1" applyBorder="1" applyAlignment="1">
      <alignment horizontal="center"/>
    </xf>
    <xf numFmtId="0" fontId="9" fillId="5" borderId="15" xfId="1" applyFont="1" applyFill="1" applyBorder="1"/>
    <xf numFmtId="0" fontId="3" fillId="5" borderId="15" xfId="1" applyFill="1" applyBorder="1" applyAlignment="1">
      <alignment horizontal="center"/>
    </xf>
    <xf numFmtId="164" fontId="3" fillId="5" borderId="15" xfId="1" applyNumberFormat="1" applyFill="1" applyBorder="1" applyAlignment="1">
      <alignment horizontal="center"/>
    </xf>
    <xf numFmtId="3" fontId="3" fillId="5" borderId="15" xfId="1" applyNumberFormat="1" applyFill="1" applyBorder="1" applyAlignment="1">
      <alignment horizontal="center"/>
    </xf>
    <xf numFmtId="0" fontId="3" fillId="0" borderId="18" xfId="1" applyBorder="1" applyAlignment="1">
      <alignment horizontal="center"/>
    </xf>
    <xf numFmtId="3" fontId="3" fillId="0" borderId="18" xfId="1" applyNumberFormat="1" applyBorder="1" applyAlignment="1">
      <alignment horizontal="center"/>
    </xf>
    <xf numFmtId="0" fontId="10" fillId="0" borderId="19" xfId="1" applyFont="1" applyFill="1" applyBorder="1" applyAlignment="1">
      <alignment horizontal="right"/>
    </xf>
    <xf numFmtId="1" fontId="3" fillId="0" borderId="11" xfId="1" applyNumberFormat="1" applyBorder="1" applyAlignment="1">
      <alignment horizontal="center" vertical="center"/>
    </xf>
    <xf numFmtId="1" fontId="3" fillId="0" borderId="7" xfId="1" applyNumberFormat="1" applyBorder="1" applyAlignment="1">
      <alignment horizontal="center" vertical="center"/>
    </xf>
    <xf numFmtId="1" fontId="3" fillId="0" borderId="20" xfId="1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2" xfId="0" applyBorder="1"/>
    <xf numFmtId="0" fontId="0" fillId="0" borderId="23" xfId="0" applyBorder="1"/>
    <xf numFmtId="0" fontId="0" fillId="0" borderId="0" xfId="0" applyBorder="1"/>
    <xf numFmtId="0" fontId="0" fillId="0" borderId="25" xfId="0" applyBorder="1"/>
    <xf numFmtId="0" fontId="7" fillId="0" borderId="26" xfId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164" fontId="3" fillId="7" borderId="15" xfId="1" applyNumberFormat="1" applyFill="1" applyBorder="1" applyAlignment="1">
      <alignment horizontal="center"/>
    </xf>
    <xf numFmtId="3" fontId="3" fillId="7" borderId="15" xfId="1" applyNumberFormat="1" applyFill="1" applyBorder="1" applyAlignment="1">
      <alignment horizontal="center"/>
    </xf>
    <xf numFmtId="0" fontId="3" fillId="7" borderId="15" xfId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9" fillId="7" borderId="15" xfId="1" applyFont="1" applyFill="1" applyBorder="1"/>
    <xf numFmtId="0" fontId="3" fillId="7" borderId="16" xfId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top" wrapText="1"/>
    </xf>
    <xf numFmtId="0" fontId="9" fillId="8" borderId="15" xfId="1" applyFont="1" applyFill="1" applyBorder="1"/>
    <xf numFmtId="0" fontId="3" fillId="8" borderId="15" xfId="1" applyFill="1" applyBorder="1" applyAlignment="1">
      <alignment horizontal="center"/>
    </xf>
    <xf numFmtId="164" fontId="3" fillId="8" borderId="15" xfId="1" applyNumberFormat="1" applyFill="1" applyBorder="1" applyAlignment="1">
      <alignment horizontal="center"/>
    </xf>
    <xf numFmtId="3" fontId="3" fillId="8" borderId="15" xfId="1" applyNumberFormat="1" applyFill="1" applyBorder="1" applyAlignment="1">
      <alignment horizontal="center"/>
    </xf>
    <xf numFmtId="0" fontId="9" fillId="9" borderId="15" xfId="1" applyFont="1" applyFill="1" applyBorder="1"/>
    <xf numFmtId="0" fontId="3" fillId="9" borderId="15" xfId="1" applyFill="1" applyBorder="1" applyAlignment="1">
      <alignment horizontal="center"/>
    </xf>
    <xf numFmtId="164" fontId="3" fillId="9" borderId="15" xfId="1" applyNumberFormat="1" applyFill="1" applyBorder="1" applyAlignment="1">
      <alignment horizontal="center"/>
    </xf>
    <xf numFmtId="3" fontId="3" fillId="9" borderId="15" xfId="1" applyNumberForma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9" fillId="10" borderId="15" xfId="1" applyFont="1" applyFill="1" applyBorder="1"/>
    <xf numFmtId="0" fontId="3" fillId="10" borderId="15" xfId="1" applyFill="1" applyBorder="1" applyAlignment="1">
      <alignment horizontal="center"/>
    </xf>
    <xf numFmtId="164" fontId="3" fillId="10" borderId="15" xfId="1" applyNumberFormat="1" applyFill="1" applyBorder="1" applyAlignment="1">
      <alignment horizontal="center"/>
    </xf>
    <xf numFmtId="3" fontId="3" fillId="10" borderId="15" xfId="1" applyNumberFormat="1" applyFill="1" applyBorder="1" applyAlignment="1">
      <alignment horizontal="center"/>
    </xf>
    <xf numFmtId="0" fontId="9" fillId="11" borderId="15" xfId="1" applyFont="1" applyFill="1" applyBorder="1"/>
    <xf numFmtId="0" fontId="3" fillId="11" borderId="17" xfId="1" applyFill="1" applyBorder="1" applyAlignment="1">
      <alignment horizontal="center"/>
    </xf>
    <xf numFmtId="3" fontId="3" fillId="11" borderId="17" xfId="1" applyNumberFormat="1" applyFill="1" applyBorder="1" applyAlignment="1">
      <alignment horizontal="center"/>
    </xf>
    <xf numFmtId="0" fontId="0" fillId="9" borderId="7" xfId="0" applyFill="1" applyBorder="1" applyAlignment="1">
      <alignment horizontal="center" vertical="top"/>
    </xf>
    <xf numFmtId="0" fontId="0" fillId="9" borderId="22" xfId="0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 vertical="top"/>
    </xf>
    <xf numFmtId="0" fontId="0" fillId="9" borderId="22" xfId="0" applyFill="1" applyBorder="1" applyAlignment="1">
      <alignment horizontal="center"/>
    </xf>
    <xf numFmtId="0" fontId="0" fillId="9" borderId="21" xfId="0" applyFill="1" applyBorder="1" applyAlignment="1">
      <alignment horizontal="center" vertical="top"/>
    </xf>
    <xf numFmtId="0" fontId="0" fillId="9" borderId="11" xfId="0" applyFill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9" borderId="22" xfId="0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24" xfId="0" applyFill="1" applyBorder="1" applyAlignment="1">
      <alignment horizontal="center" vertical="top"/>
    </xf>
    <xf numFmtId="0" fontId="0" fillId="10" borderId="23" xfId="0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10" borderId="2" xfId="0" applyFill="1" applyBorder="1" applyAlignment="1">
      <alignment horizontal="center" vertical="top"/>
    </xf>
    <xf numFmtId="0" fontId="0" fillId="10" borderId="7" xfId="0" applyFill="1" applyBorder="1" applyAlignment="1">
      <alignment horizontal="center" vertical="top"/>
    </xf>
    <xf numFmtId="0" fontId="0" fillId="10" borderId="1" xfId="0" applyFill="1" applyBorder="1" applyAlignment="1">
      <alignment horizontal="center" vertical="top"/>
    </xf>
    <xf numFmtId="0" fontId="0" fillId="10" borderId="24" xfId="0" applyFill="1" applyBorder="1" applyAlignment="1">
      <alignment horizontal="center" vertical="top"/>
    </xf>
    <xf numFmtId="0" fontId="0" fillId="10" borderId="2" xfId="0" applyFill="1" applyBorder="1" applyAlignment="1">
      <alignment horizontal="center"/>
    </xf>
    <xf numFmtId="0" fontId="0" fillId="8" borderId="23" xfId="0" applyFill="1" applyBorder="1" applyAlignment="1">
      <alignment horizontal="center" vertical="top"/>
    </xf>
    <xf numFmtId="0" fontId="0" fillId="8" borderId="7" xfId="0" applyFill="1" applyBorder="1" applyAlignment="1">
      <alignment horizontal="center" vertical="top"/>
    </xf>
    <xf numFmtId="0" fontId="0" fillId="8" borderId="2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8" borderId="24" xfId="0" applyFill="1" applyBorder="1" applyAlignment="1">
      <alignment horizontal="center" vertical="top"/>
    </xf>
    <xf numFmtId="0" fontId="0" fillId="8" borderId="2" xfId="0" applyFill="1" applyBorder="1" applyAlignment="1">
      <alignment horizontal="center"/>
    </xf>
    <xf numFmtId="0" fontId="0" fillId="11" borderId="23" xfId="0" applyFill="1" applyBorder="1" applyAlignment="1">
      <alignment horizontal="center" vertical="top"/>
    </xf>
    <xf numFmtId="0" fontId="0" fillId="11" borderId="7" xfId="0" applyFill="1" applyBorder="1" applyAlignment="1">
      <alignment horizontal="center" vertical="top"/>
    </xf>
    <xf numFmtId="0" fontId="0" fillId="11" borderId="2" xfId="0" applyFill="1" applyBorder="1" applyAlignment="1">
      <alignment horizontal="center" vertical="top"/>
    </xf>
    <xf numFmtId="0" fontId="0" fillId="11" borderId="1" xfId="0" applyFill="1" applyBorder="1" applyAlignment="1">
      <alignment horizontal="center" vertical="top"/>
    </xf>
    <xf numFmtId="0" fontId="0" fillId="11" borderId="24" xfId="0" applyFill="1" applyBorder="1" applyAlignment="1">
      <alignment horizontal="center" vertical="top"/>
    </xf>
    <xf numFmtId="0" fontId="0" fillId="11" borderId="2" xfId="0" applyFill="1" applyBorder="1" applyAlignment="1">
      <alignment horizontal="center"/>
    </xf>
    <xf numFmtId="0" fontId="0" fillId="0" borderId="7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5" borderId="7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horizontal="center" vertical="top"/>
    </xf>
    <xf numFmtId="165" fontId="0" fillId="0" borderId="7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7"/>
  <sheetViews>
    <sheetView tabSelected="1" workbookViewId="0">
      <selection activeCell="P65" sqref="P65"/>
    </sheetView>
  </sheetViews>
  <sheetFormatPr defaultRowHeight="15" x14ac:dyDescent="0.25"/>
  <cols>
    <col min="1" max="1" width="16.28515625" customWidth="1"/>
    <col min="2" max="2" width="12.28515625" customWidth="1"/>
    <col min="3" max="3" width="12.140625" customWidth="1"/>
    <col min="4" max="4" width="16.5703125" customWidth="1"/>
    <col min="5" max="5" width="14.85546875" customWidth="1"/>
    <col min="6" max="6" width="13.7109375" customWidth="1"/>
    <col min="7" max="7" width="12.5703125" customWidth="1"/>
    <col min="8" max="8" width="11.5703125" customWidth="1"/>
    <col min="9" max="9" width="10.140625" customWidth="1"/>
    <col min="10" max="10" width="9" style="39" customWidth="1"/>
    <col min="11" max="11" width="9.140625" style="40"/>
  </cols>
  <sheetData>
    <row r="1" spans="1:21" x14ac:dyDescent="0.25">
      <c r="J1" s="56" t="s">
        <v>36</v>
      </c>
      <c r="K1" s="57"/>
      <c r="L1" s="57"/>
      <c r="M1" s="57"/>
      <c r="N1" s="57"/>
      <c r="O1" s="58"/>
      <c r="P1" s="56" t="s">
        <v>37</v>
      </c>
      <c r="Q1" s="57"/>
      <c r="R1" s="57"/>
      <c r="S1" s="57"/>
      <c r="T1" s="57"/>
      <c r="U1" s="58"/>
    </row>
    <row r="2" spans="1:21" ht="15.75" thickBot="1" x14ac:dyDescent="0.3">
      <c r="J2" s="59"/>
      <c r="K2" s="34"/>
      <c r="L2" s="34"/>
      <c r="M2" s="34"/>
      <c r="N2" s="34"/>
      <c r="O2" s="60"/>
      <c r="P2" s="59"/>
      <c r="Q2" s="34"/>
      <c r="R2" s="34"/>
      <c r="S2" s="34"/>
      <c r="T2" s="34"/>
      <c r="U2" s="60"/>
    </row>
    <row r="3" spans="1:21" ht="16.5" thickBot="1" x14ac:dyDescent="0.3">
      <c r="A3" s="1"/>
      <c r="B3" s="2" t="s">
        <v>31</v>
      </c>
      <c r="C3" s="3"/>
      <c r="D3" s="4" t="s">
        <v>0</v>
      </c>
      <c r="E3" s="5"/>
      <c r="F3" s="5"/>
      <c r="G3" s="5"/>
      <c r="H3" s="5"/>
      <c r="I3" s="6"/>
      <c r="J3" s="54" t="s">
        <v>34</v>
      </c>
      <c r="K3" s="55"/>
      <c r="L3" s="53"/>
      <c r="M3" s="46" t="s">
        <v>35</v>
      </c>
      <c r="N3" s="47"/>
      <c r="O3" s="48"/>
      <c r="P3" s="46" t="s">
        <v>34</v>
      </c>
      <c r="Q3" s="47"/>
      <c r="R3" s="48"/>
      <c r="S3" s="46" t="s">
        <v>35</v>
      </c>
      <c r="T3" s="47"/>
      <c r="U3" s="48"/>
    </row>
    <row r="4" spans="1:21" ht="110.25" customHeight="1" thickBot="1" x14ac:dyDescent="0.3">
      <c r="A4" s="7"/>
      <c r="B4" s="8" t="s">
        <v>1</v>
      </c>
      <c r="C4" s="8" t="s">
        <v>2</v>
      </c>
      <c r="D4" s="9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41" t="s">
        <v>8</v>
      </c>
      <c r="J4" s="89" t="s">
        <v>20</v>
      </c>
      <c r="K4" s="89" t="s">
        <v>21</v>
      </c>
      <c r="L4" s="89" t="s">
        <v>22</v>
      </c>
      <c r="M4" s="89" t="s">
        <v>38</v>
      </c>
      <c r="N4" s="89" t="s">
        <v>23</v>
      </c>
      <c r="O4" s="89" t="s">
        <v>39</v>
      </c>
      <c r="P4" s="89" t="s">
        <v>40</v>
      </c>
      <c r="Q4" s="89" t="s">
        <v>41</v>
      </c>
      <c r="R4" s="89" t="s">
        <v>24</v>
      </c>
      <c r="S4" s="89" t="s">
        <v>25</v>
      </c>
      <c r="T4" s="89" t="s">
        <v>26</v>
      </c>
      <c r="U4" s="89" t="s">
        <v>27</v>
      </c>
    </row>
    <row r="5" spans="1:21" ht="25.5" customHeight="1" thickBot="1" x14ac:dyDescent="0.3">
      <c r="A5" s="11"/>
      <c r="B5" s="12" t="s">
        <v>9</v>
      </c>
      <c r="C5" s="13">
        <v>247</v>
      </c>
      <c r="D5" s="14" t="s">
        <v>10</v>
      </c>
      <c r="E5" s="14" t="s">
        <v>10</v>
      </c>
      <c r="F5" s="14" t="s">
        <v>10</v>
      </c>
      <c r="G5" s="14" t="s">
        <v>11</v>
      </c>
      <c r="H5" s="14" t="s">
        <v>11</v>
      </c>
      <c r="I5" s="15" t="s">
        <v>10</v>
      </c>
      <c r="J5" s="42" t="s">
        <v>32</v>
      </c>
      <c r="K5" s="43" t="s">
        <v>28</v>
      </c>
      <c r="L5" s="44" t="s">
        <v>33</v>
      </c>
      <c r="M5" s="44" t="s">
        <v>32</v>
      </c>
      <c r="N5" s="44" t="s">
        <v>29</v>
      </c>
      <c r="O5" s="44" t="s">
        <v>11</v>
      </c>
      <c r="P5" s="45" t="s">
        <v>32</v>
      </c>
      <c r="Q5" s="42" t="s">
        <v>28</v>
      </c>
      <c r="R5" s="43" t="s">
        <v>33</v>
      </c>
      <c r="S5" s="44" t="s">
        <v>32</v>
      </c>
      <c r="T5" s="44" t="s">
        <v>30</v>
      </c>
      <c r="U5" s="44" t="s">
        <v>11</v>
      </c>
    </row>
    <row r="6" spans="1:21" ht="17.25" customHeight="1" thickBot="1" x14ac:dyDescent="0.3">
      <c r="A6" s="16" t="s">
        <v>12</v>
      </c>
      <c r="B6" s="17">
        <v>52</v>
      </c>
      <c r="C6" s="17">
        <f>C5*B6</f>
        <v>12844</v>
      </c>
      <c r="D6" s="18">
        <f>1*100/3</f>
        <v>33.333333333333336</v>
      </c>
      <c r="E6" s="18">
        <f>1/3*100</f>
        <v>33.333333333333329</v>
      </c>
      <c r="F6" s="19">
        <v>100</v>
      </c>
      <c r="G6" s="17">
        <v>200</v>
      </c>
      <c r="H6" s="17">
        <v>18.5</v>
      </c>
      <c r="I6" s="17">
        <v>100</v>
      </c>
      <c r="J6" s="63">
        <v>50</v>
      </c>
      <c r="K6" s="64">
        <v>12350</v>
      </c>
      <c r="L6" s="65">
        <v>129675</v>
      </c>
      <c r="M6" s="66">
        <v>50</v>
      </c>
      <c r="N6" s="67">
        <v>12350</v>
      </c>
      <c r="O6" s="66">
        <v>18.5</v>
      </c>
      <c r="P6" s="68">
        <v>2</v>
      </c>
      <c r="Q6" s="69">
        <v>494</v>
      </c>
      <c r="R6" s="70">
        <v>5187</v>
      </c>
      <c r="S6" s="66">
        <v>2</v>
      </c>
      <c r="T6" s="66">
        <v>494</v>
      </c>
      <c r="U6" s="66">
        <v>18.5</v>
      </c>
    </row>
    <row r="7" spans="1:21" ht="15.75" customHeight="1" thickBot="1" x14ac:dyDescent="0.3">
      <c r="A7" s="20">
        <v>2018</v>
      </c>
      <c r="B7" s="21">
        <v>55</v>
      </c>
      <c r="C7" s="21">
        <f>C5*B7</f>
        <v>13585</v>
      </c>
      <c r="D7" s="22">
        <f>1/3*100</f>
        <v>33.333333333333329</v>
      </c>
      <c r="E7" s="22">
        <f>0/3*100</f>
        <v>0</v>
      </c>
      <c r="F7" s="23">
        <v>100</v>
      </c>
      <c r="G7" s="21">
        <v>200</v>
      </c>
      <c r="H7" s="21">
        <v>18.5</v>
      </c>
      <c r="I7" s="21">
        <v>100</v>
      </c>
      <c r="J7" s="49">
        <v>53</v>
      </c>
      <c r="K7" s="61">
        <v>13091</v>
      </c>
      <c r="L7" s="36">
        <v>137455.5</v>
      </c>
      <c r="M7" s="51">
        <v>53</v>
      </c>
      <c r="N7" s="51">
        <v>13091</v>
      </c>
      <c r="O7" s="51">
        <v>18.5</v>
      </c>
      <c r="P7" s="50">
        <v>2</v>
      </c>
      <c r="Q7" s="62">
        <v>494</v>
      </c>
      <c r="R7" s="51">
        <v>5187</v>
      </c>
      <c r="S7" s="51">
        <v>2</v>
      </c>
      <c r="T7" s="51">
        <v>494</v>
      </c>
      <c r="U7" s="51">
        <v>18.5</v>
      </c>
    </row>
    <row r="8" spans="1:21" ht="15.75" customHeight="1" thickBot="1" x14ac:dyDescent="0.3">
      <c r="A8" s="20">
        <v>2019</v>
      </c>
      <c r="B8" s="21">
        <v>55</v>
      </c>
      <c r="C8" s="21">
        <f>C5*B8</f>
        <v>13585</v>
      </c>
      <c r="D8" s="22">
        <f>2/3*100</f>
        <v>66.666666666666657</v>
      </c>
      <c r="E8" s="22">
        <f>1/3*100</f>
        <v>33.333333333333329</v>
      </c>
      <c r="F8" s="23">
        <v>100</v>
      </c>
      <c r="G8" s="21">
        <v>200</v>
      </c>
      <c r="H8" s="21">
        <v>18.5</v>
      </c>
      <c r="I8" s="21">
        <v>100</v>
      </c>
      <c r="J8" s="49">
        <v>53</v>
      </c>
      <c r="K8" s="61">
        <v>13091</v>
      </c>
      <c r="L8" s="36">
        <v>137455.5</v>
      </c>
      <c r="M8" s="61">
        <v>53</v>
      </c>
      <c r="N8" s="61">
        <v>13091</v>
      </c>
      <c r="O8" s="61">
        <v>18.5</v>
      </c>
      <c r="P8" s="49">
        <v>2</v>
      </c>
      <c r="Q8" s="62">
        <v>494</v>
      </c>
      <c r="R8" s="51">
        <v>5187</v>
      </c>
      <c r="S8" s="61">
        <v>2</v>
      </c>
      <c r="T8" s="61">
        <v>494</v>
      </c>
      <c r="U8" s="61">
        <v>18.5</v>
      </c>
    </row>
    <row r="9" spans="1:21" ht="16.5" thickBot="1" x14ac:dyDescent="0.3">
      <c r="A9" s="87" t="s">
        <v>13</v>
      </c>
      <c r="B9" s="80">
        <v>125</v>
      </c>
      <c r="C9" s="88">
        <f>C5*B9</f>
        <v>30875</v>
      </c>
      <c r="D9" s="78">
        <f>8/10*100</f>
        <v>80</v>
      </c>
      <c r="E9" s="78">
        <f>0/11*100</f>
        <v>0</v>
      </c>
      <c r="F9" s="79">
        <v>100</v>
      </c>
      <c r="G9" s="80">
        <v>200</v>
      </c>
      <c r="H9" s="80">
        <v>14</v>
      </c>
      <c r="I9" s="80">
        <v>100</v>
      </c>
      <c r="J9" s="81">
        <v>122</v>
      </c>
      <c r="K9" s="82">
        <v>30134</v>
      </c>
      <c r="L9" s="83">
        <v>316407</v>
      </c>
      <c r="M9" s="84">
        <v>122</v>
      </c>
      <c r="N9" s="84">
        <v>30134</v>
      </c>
      <c r="O9" s="84">
        <v>14</v>
      </c>
      <c r="P9" s="85">
        <v>3</v>
      </c>
      <c r="Q9" s="86">
        <v>741</v>
      </c>
      <c r="R9" s="83">
        <v>7780.5</v>
      </c>
      <c r="S9" s="84">
        <v>3</v>
      </c>
      <c r="T9" s="84">
        <v>741</v>
      </c>
      <c r="U9" s="84">
        <v>14</v>
      </c>
    </row>
    <row r="10" spans="1:21" ht="16.5" thickBot="1" x14ac:dyDescent="0.3">
      <c r="A10" s="20">
        <v>2018</v>
      </c>
      <c r="B10" s="21">
        <v>125</v>
      </c>
      <c r="C10" s="21">
        <f>C5*B10</f>
        <v>30875</v>
      </c>
      <c r="D10" s="22">
        <f>8/10*100</f>
        <v>80</v>
      </c>
      <c r="E10" s="22">
        <f>3/10*100</f>
        <v>30</v>
      </c>
      <c r="F10" s="23">
        <v>100</v>
      </c>
      <c r="G10" s="21">
        <v>200</v>
      </c>
      <c r="H10" s="21">
        <v>14</v>
      </c>
      <c r="I10" s="21">
        <v>100</v>
      </c>
      <c r="J10" s="71">
        <v>122</v>
      </c>
      <c r="K10" s="73">
        <v>30134</v>
      </c>
      <c r="L10" s="74">
        <v>316407</v>
      </c>
      <c r="M10" s="74">
        <v>122</v>
      </c>
      <c r="N10" s="74">
        <v>30134</v>
      </c>
      <c r="O10" s="74">
        <v>14</v>
      </c>
      <c r="P10" s="76">
        <v>3</v>
      </c>
      <c r="Q10" s="77">
        <v>741</v>
      </c>
      <c r="R10" s="74">
        <v>7780.5</v>
      </c>
      <c r="S10" s="74">
        <v>3</v>
      </c>
      <c r="T10" s="74">
        <v>741</v>
      </c>
      <c r="U10" s="74">
        <v>14</v>
      </c>
    </row>
    <row r="11" spans="1:21" ht="16.5" thickBot="1" x14ac:dyDescent="0.3">
      <c r="A11" s="20">
        <v>2019</v>
      </c>
      <c r="B11" s="21">
        <v>125</v>
      </c>
      <c r="C11" s="21">
        <f>C5*B11</f>
        <v>30875</v>
      </c>
      <c r="D11" s="22">
        <f>8/10*100</f>
        <v>80</v>
      </c>
      <c r="E11" s="22">
        <f>3/10*100</f>
        <v>30</v>
      </c>
      <c r="F11" s="23">
        <v>100</v>
      </c>
      <c r="G11" s="21">
        <v>200</v>
      </c>
      <c r="H11" s="21">
        <v>14</v>
      </c>
      <c r="I11" s="21">
        <v>100</v>
      </c>
      <c r="J11" s="49">
        <v>122</v>
      </c>
      <c r="K11" s="61">
        <v>30134</v>
      </c>
      <c r="L11" s="51">
        <v>316407</v>
      </c>
      <c r="M11" s="51">
        <v>122</v>
      </c>
      <c r="N11" s="51">
        <v>30134</v>
      </c>
      <c r="O11" s="51">
        <v>14</v>
      </c>
      <c r="P11" s="50">
        <v>3</v>
      </c>
      <c r="Q11" s="62">
        <v>741</v>
      </c>
      <c r="R11" s="51">
        <v>7780.5</v>
      </c>
      <c r="S11" s="51">
        <v>3</v>
      </c>
      <c r="T11" s="51">
        <v>741</v>
      </c>
      <c r="U11" s="51">
        <v>14</v>
      </c>
    </row>
    <row r="12" spans="1:21" ht="15.75" customHeight="1" thickBot="1" x14ac:dyDescent="0.3">
      <c r="A12" s="94" t="s">
        <v>14</v>
      </c>
      <c r="B12" s="95">
        <v>410</v>
      </c>
      <c r="C12" s="95">
        <f>C5*B12</f>
        <v>101270</v>
      </c>
      <c r="D12" s="96">
        <f>21/26*100</f>
        <v>80.769230769230774</v>
      </c>
      <c r="E12" s="96">
        <f>1/26*100</f>
        <v>3.8461538461538463</v>
      </c>
      <c r="F12" s="97">
        <v>100</v>
      </c>
      <c r="G12" s="95">
        <v>202</v>
      </c>
      <c r="H12" s="95">
        <v>18.5</v>
      </c>
      <c r="I12" s="95">
        <v>100</v>
      </c>
      <c r="J12" s="98">
        <v>402</v>
      </c>
      <c r="K12" s="107">
        <v>99294</v>
      </c>
      <c r="L12" s="108">
        <v>1042587</v>
      </c>
      <c r="M12" s="111">
        <v>402</v>
      </c>
      <c r="N12" s="111">
        <v>99294</v>
      </c>
      <c r="O12" s="111">
        <v>18.5</v>
      </c>
      <c r="P12" s="112">
        <v>8</v>
      </c>
      <c r="Q12" s="113">
        <v>1976</v>
      </c>
      <c r="R12" s="118">
        <v>20748</v>
      </c>
      <c r="S12" s="118">
        <v>8</v>
      </c>
      <c r="T12" s="118">
        <v>1976</v>
      </c>
      <c r="U12" s="118">
        <v>18.5</v>
      </c>
    </row>
    <row r="13" spans="1:21" ht="16.5" thickBot="1" x14ac:dyDescent="0.3">
      <c r="A13" s="20">
        <v>2018</v>
      </c>
      <c r="B13" s="21">
        <v>410</v>
      </c>
      <c r="C13" s="21">
        <f>C5*B13</f>
        <v>101270</v>
      </c>
      <c r="D13" s="22">
        <f>21/26*100</f>
        <v>80.769230769230774</v>
      </c>
      <c r="E13" s="22">
        <f>3/26*100</f>
        <v>11.538461538461538</v>
      </c>
      <c r="F13" s="23">
        <v>100</v>
      </c>
      <c r="G13" s="21">
        <v>202</v>
      </c>
      <c r="H13" s="21">
        <v>18.5</v>
      </c>
      <c r="I13" s="21">
        <v>100</v>
      </c>
      <c r="J13" s="49">
        <v>402</v>
      </c>
      <c r="K13" s="110">
        <v>99294</v>
      </c>
      <c r="L13" s="52">
        <v>1042587</v>
      </c>
      <c r="M13" s="51">
        <v>402</v>
      </c>
      <c r="N13" s="51">
        <v>99294</v>
      </c>
      <c r="O13" s="51">
        <v>18.5</v>
      </c>
      <c r="P13" s="116">
        <v>8</v>
      </c>
      <c r="Q13" s="114">
        <v>1976</v>
      </c>
      <c r="R13" s="119">
        <v>20748</v>
      </c>
      <c r="S13" s="119">
        <v>8</v>
      </c>
      <c r="T13" s="119">
        <v>1976</v>
      </c>
      <c r="U13" s="119">
        <v>18.5</v>
      </c>
    </row>
    <row r="14" spans="1:21" ht="16.5" thickBot="1" x14ac:dyDescent="0.3">
      <c r="A14" s="20">
        <v>2019</v>
      </c>
      <c r="B14" s="21">
        <v>410</v>
      </c>
      <c r="C14" s="21">
        <f>C5*B14</f>
        <v>101270</v>
      </c>
      <c r="D14" s="22">
        <f>23/26*100</f>
        <v>88.461538461538453</v>
      </c>
      <c r="E14" s="22">
        <f>7/26*100</f>
        <v>26.923076923076923</v>
      </c>
      <c r="F14" s="23">
        <v>100</v>
      </c>
      <c r="G14" s="21">
        <v>202</v>
      </c>
      <c r="H14" s="21">
        <v>18.5</v>
      </c>
      <c r="I14" s="21">
        <v>100</v>
      </c>
      <c r="J14" s="72">
        <v>402</v>
      </c>
      <c r="K14" s="110">
        <v>99294</v>
      </c>
      <c r="L14" s="109">
        <v>1042587</v>
      </c>
      <c r="M14" s="75">
        <v>402</v>
      </c>
      <c r="N14" s="75">
        <v>99294</v>
      </c>
      <c r="O14" s="75">
        <v>18.5</v>
      </c>
      <c r="P14" s="117">
        <v>8</v>
      </c>
      <c r="Q14" s="115">
        <v>1976</v>
      </c>
      <c r="R14" s="120">
        <v>20748</v>
      </c>
      <c r="S14" s="120">
        <v>8</v>
      </c>
      <c r="T14" s="120">
        <v>1976</v>
      </c>
      <c r="U14" s="120">
        <v>18.5</v>
      </c>
    </row>
    <row r="15" spans="1:21" ht="16.5" customHeight="1" thickBot="1" x14ac:dyDescent="0.3">
      <c r="A15" s="24" t="s">
        <v>15</v>
      </c>
      <c r="B15" s="25">
        <v>24</v>
      </c>
      <c r="C15" s="25">
        <f>C5*B15</f>
        <v>5928</v>
      </c>
      <c r="D15" s="26">
        <f>2/3*100</f>
        <v>66.666666666666657</v>
      </c>
      <c r="E15" s="26">
        <f>2/3*100</f>
        <v>66.666666666666657</v>
      </c>
      <c r="F15" s="27">
        <f>3/3*100</f>
        <v>100</v>
      </c>
      <c r="G15" s="25">
        <v>196</v>
      </c>
      <c r="H15" s="25">
        <v>13</v>
      </c>
      <c r="I15" s="25">
        <v>100</v>
      </c>
      <c r="J15" s="99">
        <v>24</v>
      </c>
      <c r="K15" s="145">
        <v>5928</v>
      </c>
      <c r="L15" s="146">
        <v>62244</v>
      </c>
      <c r="M15" s="121">
        <v>24</v>
      </c>
      <c r="N15" s="121">
        <v>5928</v>
      </c>
      <c r="O15" s="121">
        <v>13</v>
      </c>
      <c r="P15" s="122">
        <v>0</v>
      </c>
      <c r="Q15" s="123">
        <v>0</v>
      </c>
      <c r="R15" s="121">
        <v>0</v>
      </c>
      <c r="S15" s="121">
        <v>0</v>
      </c>
      <c r="T15" s="121">
        <v>0</v>
      </c>
      <c r="U15" s="121">
        <v>0</v>
      </c>
    </row>
    <row r="16" spans="1:21" ht="16.5" thickBot="1" x14ac:dyDescent="0.3">
      <c r="A16" s="20">
        <v>2018</v>
      </c>
      <c r="B16" s="21">
        <v>25</v>
      </c>
      <c r="C16" s="21">
        <f>C5*B16</f>
        <v>6175</v>
      </c>
      <c r="D16" s="22">
        <f>2/3*100</f>
        <v>66.666666666666657</v>
      </c>
      <c r="E16" s="22">
        <f>0/3*100</f>
        <v>0</v>
      </c>
      <c r="F16" s="23">
        <f>3/3*100</f>
        <v>100</v>
      </c>
      <c r="G16" s="21">
        <v>196</v>
      </c>
      <c r="H16" s="21">
        <v>13</v>
      </c>
      <c r="I16" s="21">
        <v>100</v>
      </c>
      <c r="J16" s="72">
        <v>25</v>
      </c>
      <c r="K16" s="143">
        <v>6175</v>
      </c>
      <c r="L16" s="144">
        <v>64837.5</v>
      </c>
      <c r="M16" s="144">
        <v>25</v>
      </c>
      <c r="N16" s="144">
        <v>5928</v>
      </c>
      <c r="O16" s="144">
        <v>13</v>
      </c>
      <c r="P16" s="117">
        <v>0</v>
      </c>
      <c r="Q16" s="115">
        <v>0</v>
      </c>
      <c r="R16" s="120">
        <v>0</v>
      </c>
      <c r="S16" s="120">
        <v>0</v>
      </c>
      <c r="T16" s="120">
        <v>0</v>
      </c>
      <c r="U16" s="120">
        <v>0</v>
      </c>
    </row>
    <row r="17" spans="1:21" ht="16.5" thickBot="1" x14ac:dyDescent="0.3">
      <c r="A17" s="20">
        <v>2019</v>
      </c>
      <c r="B17" s="21">
        <v>25</v>
      </c>
      <c r="C17" s="21">
        <f>C5*B17</f>
        <v>6175</v>
      </c>
      <c r="D17" s="22">
        <f>2/3*100</f>
        <v>66.666666666666657</v>
      </c>
      <c r="E17" s="22">
        <v>0</v>
      </c>
      <c r="F17" s="23">
        <f>3/3*100</f>
        <v>100</v>
      </c>
      <c r="G17" s="21">
        <v>196</v>
      </c>
      <c r="H17" s="21">
        <v>13</v>
      </c>
      <c r="I17" s="21">
        <v>100</v>
      </c>
      <c r="J17" s="72">
        <v>25</v>
      </c>
      <c r="K17" s="143">
        <v>6175</v>
      </c>
      <c r="L17" s="144">
        <v>64837.5</v>
      </c>
      <c r="M17" s="144">
        <v>25</v>
      </c>
      <c r="N17" s="144">
        <v>5928</v>
      </c>
      <c r="O17" s="144">
        <v>13</v>
      </c>
      <c r="P17" s="117">
        <v>0</v>
      </c>
      <c r="Q17" s="115">
        <v>0</v>
      </c>
      <c r="R17" s="120">
        <v>0</v>
      </c>
      <c r="S17" s="120">
        <v>0</v>
      </c>
      <c r="T17" s="120">
        <v>0</v>
      </c>
      <c r="U17" s="120">
        <v>0</v>
      </c>
    </row>
    <row r="18" spans="1:21" ht="16.5" thickBot="1" x14ac:dyDescent="0.3">
      <c r="A18" s="100" t="s">
        <v>16</v>
      </c>
      <c r="B18" s="101">
        <v>208</v>
      </c>
      <c r="C18" s="101">
        <f>C5*B18</f>
        <v>51376</v>
      </c>
      <c r="D18" s="102">
        <f>12/14*100</f>
        <v>85.714285714285708</v>
      </c>
      <c r="E18" s="102">
        <f>1/14*100</f>
        <v>7.1428571428571423</v>
      </c>
      <c r="F18" s="103">
        <v>100</v>
      </c>
      <c r="G18" s="101">
        <v>200</v>
      </c>
      <c r="H18" s="101">
        <v>20</v>
      </c>
      <c r="I18" s="101">
        <v>100</v>
      </c>
      <c r="J18" s="124">
        <v>206</v>
      </c>
      <c r="K18" s="127">
        <v>50882</v>
      </c>
      <c r="L18" s="126">
        <v>534261</v>
      </c>
      <c r="M18" s="126">
        <v>206</v>
      </c>
      <c r="N18" s="126">
        <v>50882</v>
      </c>
      <c r="O18" s="126">
        <v>20</v>
      </c>
      <c r="P18" s="128">
        <v>2</v>
      </c>
      <c r="Q18" s="129">
        <v>494</v>
      </c>
      <c r="R18" s="126">
        <v>5187</v>
      </c>
      <c r="S18" s="130">
        <v>2</v>
      </c>
      <c r="T18" s="126">
        <v>494</v>
      </c>
      <c r="U18" s="126">
        <v>20</v>
      </c>
    </row>
    <row r="19" spans="1:21" ht="16.5" thickBot="1" x14ac:dyDescent="0.3">
      <c r="A19" s="20">
        <v>2018</v>
      </c>
      <c r="B19" s="21">
        <v>208</v>
      </c>
      <c r="C19" s="21">
        <f>C5*B19</f>
        <v>51376</v>
      </c>
      <c r="D19" s="22">
        <f>14/14*100</f>
        <v>100</v>
      </c>
      <c r="E19" s="22">
        <f>4/14*100</f>
        <v>28.571428571428569</v>
      </c>
      <c r="F19" s="23">
        <v>100</v>
      </c>
      <c r="G19" s="21">
        <v>200</v>
      </c>
      <c r="H19" s="21">
        <v>20</v>
      </c>
      <c r="I19" s="21">
        <v>100</v>
      </c>
      <c r="J19" s="125">
        <v>206</v>
      </c>
      <c r="K19" s="110">
        <v>50882</v>
      </c>
      <c r="L19" s="120">
        <v>534261</v>
      </c>
      <c r="M19" s="120">
        <v>206</v>
      </c>
      <c r="N19" s="120">
        <v>50882</v>
      </c>
      <c r="O19" s="120">
        <v>20</v>
      </c>
      <c r="P19" s="117">
        <v>2</v>
      </c>
      <c r="Q19" s="115">
        <v>494</v>
      </c>
      <c r="R19" s="120">
        <v>5187</v>
      </c>
      <c r="S19" s="75">
        <v>2</v>
      </c>
      <c r="T19" s="120">
        <v>494</v>
      </c>
      <c r="U19" s="120">
        <v>20</v>
      </c>
    </row>
    <row r="20" spans="1:21" ht="16.5" thickBot="1" x14ac:dyDescent="0.3">
      <c r="A20" s="20">
        <v>2019</v>
      </c>
      <c r="B20" s="21">
        <v>208</v>
      </c>
      <c r="C20" s="21">
        <f>C5*B20</f>
        <v>51376</v>
      </c>
      <c r="D20" s="22">
        <f>14/14*100</f>
        <v>100</v>
      </c>
      <c r="E20" s="22">
        <f>2/14*100</f>
        <v>14.285714285714285</v>
      </c>
      <c r="F20" s="23">
        <v>100</v>
      </c>
      <c r="G20" s="21">
        <v>200</v>
      </c>
      <c r="H20" s="21">
        <v>20</v>
      </c>
      <c r="I20" s="21">
        <v>100</v>
      </c>
      <c r="J20" s="125">
        <v>206</v>
      </c>
      <c r="K20" s="110">
        <v>50882</v>
      </c>
      <c r="L20" s="120">
        <v>534261</v>
      </c>
      <c r="M20" s="120">
        <v>206</v>
      </c>
      <c r="N20" s="120">
        <v>50882</v>
      </c>
      <c r="O20" s="120">
        <v>20</v>
      </c>
      <c r="P20" s="117">
        <v>2</v>
      </c>
      <c r="Q20" s="115">
        <v>494</v>
      </c>
      <c r="R20" s="120">
        <v>5187</v>
      </c>
      <c r="S20" s="75">
        <v>2</v>
      </c>
      <c r="T20" s="120">
        <v>494</v>
      </c>
      <c r="U20" s="120">
        <v>20</v>
      </c>
    </row>
    <row r="21" spans="1:21" ht="16.5" thickBot="1" x14ac:dyDescent="0.3">
      <c r="A21" s="90" t="s">
        <v>17</v>
      </c>
      <c r="B21" s="91">
        <v>315</v>
      </c>
      <c r="C21" s="91">
        <f>C5*B21</f>
        <v>77805</v>
      </c>
      <c r="D21" s="92">
        <f>12/15*100</f>
        <v>80</v>
      </c>
      <c r="E21" s="92">
        <f>1/15*100</f>
        <v>6.666666666666667</v>
      </c>
      <c r="F21" s="93">
        <v>100</v>
      </c>
      <c r="G21" s="91">
        <v>202</v>
      </c>
      <c r="H21" s="91">
        <v>21</v>
      </c>
      <c r="I21" s="91">
        <v>100</v>
      </c>
      <c r="J21" s="131">
        <v>307</v>
      </c>
      <c r="K21" s="132">
        <v>75829</v>
      </c>
      <c r="L21" s="133">
        <v>796204.5</v>
      </c>
      <c r="M21" s="133">
        <v>307</v>
      </c>
      <c r="N21" s="133">
        <v>75829</v>
      </c>
      <c r="O21" s="133">
        <v>21</v>
      </c>
      <c r="P21" s="134">
        <v>8</v>
      </c>
      <c r="Q21" s="135">
        <v>1976</v>
      </c>
      <c r="R21" s="133">
        <v>20748</v>
      </c>
      <c r="S21" s="133">
        <v>8</v>
      </c>
      <c r="T21" s="136">
        <v>1976</v>
      </c>
      <c r="U21" s="133">
        <v>21</v>
      </c>
    </row>
    <row r="22" spans="1:21" ht="16.5" thickBot="1" x14ac:dyDescent="0.3">
      <c r="A22" s="20">
        <v>2018</v>
      </c>
      <c r="B22" s="21">
        <v>315</v>
      </c>
      <c r="C22" s="21">
        <f>C5*B22</f>
        <v>77805</v>
      </c>
      <c r="D22" s="22">
        <f>13/15*100</f>
        <v>86.666666666666671</v>
      </c>
      <c r="E22" s="22">
        <v>0</v>
      </c>
      <c r="F22" s="23">
        <v>100</v>
      </c>
      <c r="G22" s="21">
        <v>202</v>
      </c>
      <c r="H22" s="21">
        <v>21</v>
      </c>
      <c r="I22" s="21">
        <v>100</v>
      </c>
      <c r="J22" s="125">
        <v>307</v>
      </c>
      <c r="K22" s="110">
        <v>75829</v>
      </c>
      <c r="L22" s="120">
        <v>796204.5</v>
      </c>
      <c r="M22" s="120">
        <v>307</v>
      </c>
      <c r="N22" s="120">
        <v>75829</v>
      </c>
      <c r="O22" s="120">
        <v>21</v>
      </c>
      <c r="P22" s="117">
        <v>8</v>
      </c>
      <c r="Q22" s="115">
        <v>1976</v>
      </c>
      <c r="R22" s="120">
        <v>20748</v>
      </c>
      <c r="S22" s="120">
        <v>8</v>
      </c>
      <c r="T22" s="75">
        <v>1976</v>
      </c>
      <c r="U22" s="120">
        <v>21</v>
      </c>
    </row>
    <row r="23" spans="1:21" ht="16.5" thickBot="1" x14ac:dyDescent="0.3">
      <c r="A23" s="20">
        <v>2019</v>
      </c>
      <c r="B23" s="21">
        <v>315</v>
      </c>
      <c r="C23" s="21">
        <f>C5*B23</f>
        <v>77805</v>
      </c>
      <c r="D23" s="22">
        <f>13/15*100</f>
        <v>86.666666666666671</v>
      </c>
      <c r="E23" s="22">
        <f>5/15*100</f>
        <v>33.333333333333329</v>
      </c>
      <c r="F23" s="23">
        <v>100</v>
      </c>
      <c r="G23" s="21">
        <v>202</v>
      </c>
      <c r="H23" s="21">
        <v>21</v>
      </c>
      <c r="I23" s="21">
        <v>100</v>
      </c>
      <c r="J23" s="125">
        <v>307</v>
      </c>
      <c r="K23" s="110">
        <v>75829</v>
      </c>
      <c r="L23" s="120">
        <v>796204.5</v>
      </c>
      <c r="M23" s="120">
        <v>307</v>
      </c>
      <c r="N23" s="120">
        <v>75829</v>
      </c>
      <c r="O23" s="120">
        <v>21</v>
      </c>
      <c r="P23" s="117">
        <v>8</v>
      </c>
      <c r="Q23" s="115">
        <v>1976</v>
      </c>
      <c r="R23" s="120">
        <v>20748</v>
      </c>
      <c r="S23" s="120">
        <v>8</v>
      </c>
      <c r="T23" s="75">
        <v>1976</v>
      </c>
      <c r="U23" s="120">
        <v>21</v>
      </c>
    </row>
    <row r="24" spans="1:21" ht="16.5" thickBot="1" x14ac:dyDescent="0.3">
      <c r="A24" s="104" t="s">
        <v>18</v>
      </c>
      <c r="B24" s="105">
        <v>168</v>
      </c>
      <c r="C24" s="105">
        <f>C5*B24</f>
        <v>41496</v>
      </c>
      <c r="D24" s="105">
        <f>9/10*100</f>
        <v>90</v>
      </c>
      <c r="E24" s="105">
        <f>2/10*100</f>
        <v>20</v>
      </c>
      <c r="F24" s="106">
        <v>100</v>
      </c>
      <c r="G24" s="105">
        <v>200</v>
      </c>
      <c r="H24" s="105">
        <v>20</v>
      </c>
      <c r="I24" s="105">
        <v>100</v>
      </c>
      <c r="J24" s="137">
        <v>163</v>
      </c>
      <c r="K24" s="138">
        <v>40261</v>
      </c>
      <c r="L24" s="139">
        <v>422740.5</v>
      </c>
      <c r="M24" s="139">
        <v>163</v>
      </c>
      <c r="N24" s="139">
        <v>40261</v>
      </c>
      <c r="O24" s="139">
        <v>20</v>
      </c>
      <c r="P24" s="140">
        <v>5</v>
      </c>
      <c r="Q24" s="141">
        <v>1235</v>
      </c>
      <c r="R24" s="139">
        <v>129675</v>
      </c>
      <c r="S24" s="142">
        <v>5</v>
      </c>
      <c r="T24" s="139">
        <v>1235</v>
      </c>
      <c r="U24" s="139">
        <v>20</v>
      </c>
    </row>
    <row r="25" spans="1:21" ht="15.75" customHeight="1" thickBot="1" x14ac:dyDescent="0.3">
      <c r="A25" s="20">
        <v>2018</v>
      </c>
      <c r="B25" s="21">
        <v>168</v>
      </c>
      <c r="C25" s="21">
        <f>C5*B25</f>
        <v>41496</v>
      </c>
      <c r="D25" s="21">
        <f>9/10*100</f>
        <v>90</v>
      </c>
      <c r="E25" s="21">
        <f>1/10*100</f>
        <v>10</v>
      </c>
      <c r="F25" s="23">
        <v>100</v>
      </c>
      <c r="G25" s="21">
        <v>200</v>
      </c>
      <c r="H25" s="21">
        <v>20</v>
      </c>
      <c r="I25" s="21">
        <v>100</v>
      </c>
      <c r="J25" s="125">
        <v>163</v>
      </c>
      <c r="K25" s="110">
        <v>40261</v>
      </c>
      <c r="L25" s="120">
        <v>422740.5</v>
      </c>
      <c r="M25" s="120">
        <v>163</v>
      </c>
      <c r="N25" s="120">
        <v>40261</v>
      </c>
      <c r="O25" s="120">
        <v>20</v>
      </c>
      <c r="P25" s="117">
        <v>5</v>
      </c>
      <c r="Q25" s="115">
        <v>1235</v>
      </c>
      <c r="R25" s="120">
        <v>129675</v>
      </c>
      <c r="S25" s="75">
        <v>5</v>
      </c>
      <c r="T25" s="120">
        <v>1235</v>
      </c>
      <c r="U25" s="120">
        <v>20</v>
      </c>
    </row>
    <row r="26" spans="1:21" ht="15" customHeight="1" thickBot="1" x14ac:dyDescent="0.3">
      <c r="A26" s="20">
        <v>2019</v>
      </c>
      <c r="B26" s="28">
        <v>168</v>
      </c>
      <c r="C26" s="28">
        <f>C5*B26</f>
        <v>41496</v>
      </c>
      <c r="D26" s="28">
        <f>10/10*100</f>
        <v>100</v>
      </c>
      <c r="E26" s="28">
        <f>1/10*100</f>
        <v>10</v>
      </c>
      <c r="F26" s="29">
        <v>100</v>
      </c>
      <c r="G26" s="28">
        <v>200</v>
      </c>
      <c r="H26" s="28">
        <v>20</v>
      </c>
      <c r="I26" s="28">
        <v>100</v>
      </c>
      <c r="J26" s="125">
        <v>163</v>
      </c>
      <c r="K26" s="110">
        <v>40261</v>
      </c>
      <c r="L26" s="120">
        <v>422740.5</v>
      </c>
      <c r="M26" s="120">
        <v>163</v>
      </c>
      <c r="N26" s="120">
        <v>40261</v>
      </c>
      <c r="O26" s="120">
        <v>20</v>
      </c>
      <c r="P26" s="117">
        <v>5</v>
      </c>
      <c r="Q26" s="115">
        <v>1235</v>
      </c>
      <c r="R26" s="120">
        <v>129675</v>
      </c>
      <c r="S26" s="75">
        <v>5</v>
      </c>
      <c r="T26" s="120">
        <v>1235</v>
      </c>
      <c r="U26" s="120">
        <v>20</v>
      </c>
    </row>
    <row r="27" spans="1:21" ht="16.5" thickBot="1" x14ac:dyDescent="0.3">
      <c r="A27" s="30" t="s">
        <v>19</v>
      </c>
      <c r="B27" s="31">
        <f>(B6+B9+B12+B15+B18+B21+B24)</f>
        <v>1302</v>
      </c>
      <c r="C27" s="31">
        <f t="shared" ref="C27:I29" si="0">(C6+C9+C12+C15+C18+C21+C24)/7</f>
        <v>45942</v>
      </c>
      <c r="D27" s="31">
        <f t="shared" si="0"/>
        <v>73.783359497645208</v>
      </c>
      <c r="E27" s="31">
        <f t="shared" si="0"/>
        <v>19.665096807953951</v>
      </c>
      <c r="F27" s="31">
        <f t="shared" si="0"/>
        <v>100</v>
      </c>
      <c r="G27" s="31">
        <f t="shared" si="0"/>
        <v>200</v>
      </c>
      <c r="H27" s="31">
        <f t="shared" si="0"/>
        <v>17.857142857142858</v>
      </c>
      <c r="I27" s="31">
        <f t="shared" si="0"/>
        <v>100</v>
      </c>
      <c r="J27" s="38">
        <f>SUM(J6+J9+J12+J15+J18+J21+J24)</f>
        <v>1274</v>
      </c>
      <c r="K27" s="35">
        <f>SUM(K6+K9+K12+K15+K18+K21+K24)/7</f>
        <v>44954</v>
      </c>
      <c r="L27" s="37">
        <f>SUM(L6+L9+L12+L15+L18+L21+L24)/7</f>
        <v>472017</v>
      </c>
      <c r="M27" s="120">
        <f>SUM(M6+M9+M12+M15+M18+M21+M24)</f>
        <v>1274</v>
      </c>
      <c r="N27" s="120">
        <f>SUM(N6+N9+N12+N15+N18+N21+N24)/7</f>
        <v>44954</v>
      </c>
      <c r="O27" s="120">
        <f>SUM(O6+O9+O12+O15+O18+O21+O24)/7</f>
        <v>17.857142857142858</v>
      </c>
      <c r="P27" s="117">
        <f>SUM(P6+P9+P12+P15+P18+P21+P24)</f>
        <v>28</v>
      </c>
      <c r="Q27" s="115">
        <f>SUM(Q6+Q9+Q12+Q15+Q18+Q21+Q24)/7</f>
        <v>988</v>
      </c>
      <c r="R27" s="120">
        <f>SUM(R6+R9+R12+R15+R18+R21+R24)/7</f>
        <v>27046.5</v>
      </c>
      <c r="S27" s="120">
        <f>SUM(S6+S9+S12+S15+S18+S21+S24)</f>
        <v>28</v>
      </c>
      <c r="T27" s="120">
        <f>SUM(T6+T9+T12+T15+T18+T21+T24)/7</f>
        <v>988</v>
      </c>
      <c r="U27" s="120">
        <f>SUM(U6+U9+U12+U15+U18+U21+U24)/7</f>
        <v>16</v>
      </c>
    </row>
    <row r="28" spans="1:21" ht="15.75" thickBot="1" x14ac:dyDescent="0.3">
      <c r="A28" s="1">
        <v>2018</v>
      </c>
      <c r="B28" s="31">
        <f t="shared" ref="B28:B29" si="1">(B7+B10+B13+B16+B19+B22+B25)</f>
        <v>1306</v>
      </c>
      <c r="C28" s="31">
        <f t="shared" si="0"/>
        <v>46083.142857142855</v>
      </c>
      <c r="D28" s="31">
        <f t="shared" si="0"/>
        <v>76.776556776556774</v>
      </c>
      <c r="E28" s="31">
        <f t="shared" si="0"/>
        <v>11.444270015698587</v>
      </c>
      <c r="F28" s="31">
        <f t="shared" si="0"/>
        <v>100</v>
      </c>
      <c r="G28" s="31">
        <f t="shared" si="0"/>
        <v>200</v>
      </c>
      <c r="H28" s="31">
        <f t="shared" si="0"/>
        <v>17.857142857142858</v>
      </c>
      <c r="I28" s="31">
        <f t="shared" si="0"/>
        <v>100</v>
      </c>
      <c r="J28" s="38">
        <f>SUM(J7+J10+J13+J16+J19+J22+J25)</f>
        <v>1278</v>
      </c>
      <c r="K28" s="147">
        <f>SUM(K7+K10+K13+K16+K19+K22+K25)/7</f>
        <v>45095.142857142855</v>
      </c>
      <c r="L28" s="37">
        <f>SUM(L7+L10+L13+L16+L19+L22+L25)/7</f>
        <v>473499</v>
      </c>
      <c r="M28" s="120">
        <f>SUM(M7+M10+M13+M16+M19+M22+M25)</f>
        <v>1278</v>
      </c>
      <c r="N28" s="120">
        <f>SUM(N7+N10+N13+N16+N19+N22+N25)</f>
        <v>315419</v>
      </c>
      <c r="O28" s="120">
        <f>SUM(O7+O10+O13+O16+O19+O22+O25)/7</f>
        <v>17.857142857142858</v>
      </c>
      <c r="P28" s="117">
        <f>SUM(P7+P10+P13+P16+P19+P22+P25)</f>
        <v>28</v>
      </c>
      <c r="Q28" s="115">
        <f>SUM(Q7+Q10+Q13+Q16+Q19+Q22+Q25)/7</f>
        <v>988</v>
      </c>
      <c r="R28" s="120">
        <f>SUM(R7+R10+R13+R16+R19+R22+R25)/7</f>
        <v>27046.5</v>
      </c>
      <c r="S28" s="120">
        <f>SUM(S7+S10+S13+S16+S19+S22+S25)</f>
        <v>28</v>
      </c>
      <c r="T28" s="120">
        <f>SUM(T7+T10+T13+T16+T19+T22+T25)/7</f>
        <v>988</v>
      </c>
      <c r="U28" s="120">
        <f>SUM(U7+U10+U13+U16+U19+U22+U25)/7</f>
        <v>16</v>
      </c>
    </row>
    <row r="29" spans="1:21" ht="15.75" thickBot="1" x14ac:dyDescent="0.3">
      <c r="A29" s="1">
        <v>2019</v>
      </c>
      <c r="B29" s="32">
        <f t="shared" si="1"/>
        <v>1306</v>
      </c>
      <c r="C29" s="33">
        <f t="shared" si="0"/>
        <v>46083.142857142855</v>
      </c>
      <c r="D29" s="33">
        <f t="shared" si="0"/>
        <v>84.065934065934059</v>
      </c>
      <c r="E29" s="33">
        <f t="shared" si="0"/>
        <v>21.125065410779694</v>
      </c>
      <c r="F29" s="33">
        <f t="shared" si="0"/>
        <v>100</v>
      </c>
      <c r="G29" s="33">
        <f t="shared" si="0"/>
        <v>200</v>
      </c>
      <c r="H29" s="33">
        <f t="shared" si="0"/>
        <v>17.857142857142858</v>
      </c>
      <c r="I29" s="32">
        <f t="shared" si="0"/>
        <v>100</v>
      </c>
      <c r="J29" s="38">
        <f>SUM(J8+J11+J14+J17+J20+J23+J26)</f>
        <v>1278</v>
      </c>
      <c r="K29" s="35">
        <f>SUM(K8+K11+K14+K17+K20+K23+K26)/7</f>
        <v>45095.142857142855</v>
      </c>
      <c r="L29" s="37">
        <f>SUM(L8+L11+L14+L17+L20+L23+L26)/7</f>
        <v>473499</v>
      </c>
      <c r="M29" s="120">
        <f>SUM(M8+M11+M14+M17+M20+M23+M26)</f>
        <v>1278</v>
      </c>
      <c r="N29" s="120">
        <f>SUM(N8+N11+N14+N17+N20+N23+N26)</f>
        <v>315419</v>
      </c>
      <c r="O29" s="120">
        <f>SUM(O8+O11+O17+O14+O20+O23+O26)/7</f>
        <v>17.857142857142858</v>
      </c>
      <c r="P29" s="117">
        <f>SUM(P8+P11+P14+P20+P23+P17+P26)</f>
        <v>28</v>
      </c>
      <c r="Q29" s="115">
        <f>SUM(Q8+Q11+Q14+Q17+Q20+Q23+Q26)/7</f>
        <v>988</v>
      </c>
      <c r="R29" s="120">
        <f>SUM(R8+R11+R14+R17+R20+R23+R26)/7</f>
        <v>27046.5</v>
      </c>
      <c r="S29" s="120">
        <f>SUM(S8+S11+S14+S17+S20+S23+S26)</f>
        <v>28</v>
      </c>
      <c r="T29" s="120">
        <f>SUM(T8+T11+T14+T17+T20+T23+T26)/7</f>
        <v>988</v>
      </c>
      <c r="U29" s="120">
        <f>SUM(U8+U11+U14+U17+U20+U23+U26)/7</f>
        <v>16</v>
      </c>
    </row>
    <row r="30" spans="1:21" x14ac:dyDescent="0.25">
      <c r="K30" s="39"/>
    </row>
    <row r="31" spans="1:21" x14ac:dyDescent="0.25">
      <c r="K31" s="39"/>
    </row>
    <row r="32" spans="1:21" x14ac:dyDescent="0.25">
      <c r="K32" s="39"/>
    </row>
    <row r="33" spans="11:11" x14ac:dyDescent="0.25">
      <c r="K33" s="39"/>
    </row>
    <row r="34" spans="11:11" x14ac:dyDescent="0.25">
      <c r="K34" s="39"/>
    </row>
    <row r="35" spans="11:11" x14ac:dyDescent="0.25">
      <c r="K35"/>
    </row>
    <row r="36" spans="11:11" x14ac:dyDescent="0.25">
      <c r="K36" s="39"/>
    </row>
    <row r="37" spans="11:11" x14ac:dyDescent="0.25">
      <c r="K37" s="39"/>
    </row>
    <row r="38" spans="11:11" x14ac:dyDescent="0.25">
      <c r="K38" s="39"/>
    </row>
    <row r="39" spans="11:11" x14ac:dyDescent="0.25">
      <c r="K39" s="39"/>
    </row>
    <row r="40" spans="11:11" x14ac:dyDescent="0.25">
      <c r="K40" s="39"/>
    </row>
    <row r="41" spans="11:11" x14ac:dyDescent="0.25">
      <c r="K41" s="39"/>
    </row>
    <row r="42" spans="11:11" x14ac:dyDescent="0.25">
      <c r="K42" s="39"/>
    </row>
    <row r="43" spans="11:11" x14ac:dyDescent="0.25">
      <c r="K43" s="39"/>
    </row>
    <row r="44" spans="11:11" x14ac:dyDescent="0.25">
      <c r="K44" s="39"/>
    </row>
    <row r="45" spans="11:11" x14ac:dyDescent="0.25">
      <c r="K45" s="39"/>
    </row>
    <row r="46" spans="11:11" x14ac:dyDescent="0.25">
      <c r="K46" s="39"/>
    </row>
    <row r="47" spans="11:11" x14ac:dyDescent="0.25">
      <c r="K47" s="39"/>
    </row>
    <row r="48" spans="11:11" x14ac:dyDescent="0.25">
      <c r="K48" s="39"/>
    </row>
    <row r="49" spans="11:11" x14ac:dyDescent="0.25">
      <c r="K49" s="39"/>
    </row>
    <row r="50" spans="11:11" x14ac:dyDescent="0.25">
      <c r="K50" s="39"/>
    </row>
    <row r="51" spans="11:11" x14ac:dyDescent="0.25">
      <c r="K51" s="39"/>
    </row>
    <row r="52" spans="11:11" x14ac:dyDescent="0.25">
      <c r="K52" s="39"/>
    </row>
    <row r="53" spans="11:11" x14ac:dyDescent="0.25">
      <c r="K53" s="39"/>
    </row>
    <row r="54" spans="11:11" x14ac:dyDescent="0.25">
      <c r="K54" s="39"/>
    </row>
    <row r="55" spans="11:11" x14ac:dyDescent="0.25">
      <c r="K55" s="39"/>
    </row>
    <row r="56" spans="11:11" x14ac:dyDescent="0.25">
      <c r="K56" s="39"/>
    </row>
    <row r="57" spans="11:11" x14ac:dyDescent="0.25">
      <c r="K57" s="39"/>
    </row>
    <row r="58" spans="11:11" x14ac:dyDescent="0.25">
      <c r="K58" s="39"/>
    </row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2" spans="11:11" x14ac:dyDescent="0.25">
      <c r="K62" s="39"/>
    </row>
    <row r="63" spans="11:11" x14ac:dyDescent="0.25">
      <c r="K63" s="39"/>
    </row>
    <row r="64" spans="11:11" x14ac:dyDescent="0.25">
      <c r="K64" s="39"/>
    </row>
    <row r="65" spans="11:11" x14ac:dyDescent="0.25">
      <c r="K65" s="39"/>
    </row>
    <row r="66" spans="11:11" x14ac:dyDescent="0.25">
      <c r="K66" s="39"/>
    </row>
    <row r="67" spans="11:11" x14ac:dyDescent="0.25">
      <c r="K67" s="39"/>
    </row>
    <row r="68" spans="11:11" x14ac:dyDescent="0.25">
      <c r="K68" s="39"/>
    </row>
    <row r="69" spans="11:11" x14ac:dyDescent="0.25">
      <c r="K69" s="39"/>
    </row>
    <row r="70" spans="11:11" x14ac:dyDescent="0.25">
      <c r="K70" s="39"/>
    </row>
    <row r="71" spans="11:11" x14ac:dyDescent="0.25">
      <c r="K71" s="39"/>
    </row>
    <row r="72" spans="11:11" x14ac:dyDescent="0.25">
      <c r="K72" s="39"/>
    </row>
    <row r="73" spans="11:11" x14ac:dyDescent="0.25">
      <c r="K73" s="39"/>
    </row>
    <row r="74" spans="11:11" x14ac:dyDescent="0.25">
      <c r="K74" s="39"/>
    </row>
    <row r="75" spans="11:11" x14ac:dyDescent="0.25">
      <c r="K75" s="39"/>
    </row>
    <row r="76" spans="11:11" x14ac:dyDescent="0.25">
      <c r="K76" s="39"/>
    </row>
    <row r="77" spans="11:11" x14ac:dyDescent="0.25">
      <c r="K77" s="39"/>
    </row>
    <row r="78" spans="11:11" x14ac:dyDescent="0.25">
      <c r="K78" s="39"/>
    </row>
    <row r="79" spans="11:11" x14ac:dyDescent="0.25">
      <c r="K79" s="39"/>
    </row>
    <row r="80" spans="11:11" x14ac:dyDescent="0.25">
      <c r="K80" s="39"/>
    </row>
    <row r="81" spans="11:11" x14ac:dyDescent="0.25">
      <c r="K81" s="39"/>
    </row>
    <row r="82" spans="11:11" x14ac:dyDescent="0.25">
      <c r="K82" s="39"/>
    </row>
    <row r="83" spans="11:11" x14ac:dyDescent="0.25">
      <c r="K83" s="39"/>
    </row>
    <row r="84" spans="11:11" x14ac:dyDescent="0.25">
      <c r="K84" s="39"/>
    </row>
    <row r="85" spans="11:11" x14ac:dyDescent="0.25">
      <c r="K85" s="39"/>
    </row>
    <row r="86" spans="11:11" x14ac:dyDescent="0.25">
      <c r="K86" s="39"/>
    </row>
    <row r="87" spans="11:11" x14ac:dyDescent="0.25">
      <c r="K87" s="39"/>
    </row>
    <row r="88" spans="11:11" x14ac:dyDescent="0.25">
      <c r="K88" s="39"/>
    </row>
    <row r="89" spans="11:11" x14ac:dyDescent="0.25">
      <c r="K89" s="39"/>
    </row>
    <row r="90" spans="11:11" x14ac:dyDescent="0.25">
      <c r="K90" s="39"/>
    </row>
    <row r="91" spans="11:11" x14ac:dyDescent="0.25">
      <c r="K91" s="39"/>
    </row>
    <row r="92" spans="11:11" x14ac:dyDescent="0.25">
      <c r="K92" s="39"/>
    </row>
    <row r="93" spans="11:11" x14ac:dyDescent="0.25">
      <c r="K93" s="39"/>
    </row>
    <row r="94" spans="11:11" x14ac:dyDescent="0.25">
      <c r="K94" s="39"/>
    </row>
    <row r="95" spans="11:11" x14ac:dyDescent="0.25">
      <c r="K95" s="39"/>
    </row>
    <row r="96" spans="11:11" x14ac:dyDescent="0.25">
      <c r="K96" s="39"/>
    </row>
    <row r="97" spans="11:11" x14ac:dyDescent="0.25">
      <c r="K97" s="39"/>
    </row>
  </sheetData>
  <mergeCells count="8">
    <mergeCell ref="P3:R3"/>
    <mergeCell ref="S3:U3"/>
    <mergeCell ref="J1:O2"/>
    <mergeCell ref="P1:U2"/>
    <mergeCell ref="J3:L3"/>
    <mergeCell ref="M3:O3"/>
    <mergeCell ref="B3:C3"/>
    <mergeCell ref="D3:I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2017-03-14T01:45:05Z</dcterms:modified>
</cp:coreProperties>
</file>